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jana\OPĆINA LOPAR Dropbox\tajnik općina\PC (2)\Desktop\"/>
    </mc:Choice>
  </mc:AlternateContent>
  <bookViews>
    <workbookView xWindow="0" yWindow="0" windowWidth="28800" windowHeight="12435"/>
  </bookViews>
  <sheets>
    <sheet name="šetnica" sheetId="1" r:id="rId1"/>
  </sheets>
  <definedNames>
    <definedName name="_xlnm.Print_Titles" localSheetId="0">šetnica!$1:$1</definedName>
    <definedName name="_xlnm.Print_Area" localSheetId="0">šetnica!$A$1:$G$119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5" i="1" s="1"/>
  <c r="G105" i="1" s="1"/>
  <c r="C22" i="1"/>
  <c r="C23" i="1"/>
  <c r="C24" i="1"/>
  <c r="C25" i="1"/>
  <c r="C26" i="1"/>
  <c r="C28" i="1"/>
  <c r="G28" i="1" s="1"/>
  <c r="C31" i="1"/>
  <c r="C32" i="1"/>
  <c r="C33" i="1"/>
  <c r="C34" i="1"/>
  <c r="C35" i="1"/>
  <c r="C37" i="1"/>
  <c r="G37" i="1" s="1"/>
  <c r="C40" i="1"/>
  <c r="C41" i="1"/>
  <c r="C42" i="1"/>
  <c r="C43" i="1"/>
  <c r="C44" i="1"/>
  <c r="C45" i="1"/>
  <c r="C46" i="1"/>
  <c r="G46" i="1" s="1"/>
  <c r="C51" i="1"/>
  <c r="G51" i="1" s="1"/>
  <c r="G63" i="1"/>
  <c r="C71" i="1"/>
  <c r="C72" i="1"/>
  <c r="C73" i="1"/>
  <c r="C74" i="1"/>
  <c r="C75" i="1"/>
  <c r="C77" i="1"/>
  <c r="G77" i="1" s="1"/>
  <c r="C80" i="1"/>
  <c r="C81" i="1"/>
  <c r="C82" i="1"/>
  <c r="C83" i="1"/>
  <c r="C84" i="1"/>
  <c r="C86" i="1"/>
  <c r="G86" i="1" s="1"/>
  <c r="G91" i="1"/>
  <c r="C27" i="1" l="1"/>
  <c r="C49" i="1"/>
  <c r="C36" i="1"/>
  <c r="G95" i="1"/>
  <c r="G111" i="1" s="1"/>
  <c r="C85" i="1"/>
  <c r="C76" i="1"/>
  <c r="C54" i="1"/>
  <c r="G54" i="1" s="1"/>
  <c r="G65" i="1" s="1"/>
  <c r="G108" i="1" s="1"/>
  <c r="G115" i="1" l="1"/>
</calcChain>
</file>

<file path=xl/sharedStrings.xml><?xml version="1.0" encoding="utf-8"?>
<sst xmlns="http://schemas.openxmlformats.org/spreadsheetml/2006/main" count="108" uniqueCount="48">
  <si>
    <t>€</t>
  </si>
  <si>
    <t>UKUPNO GRAĐEVINSKI RADOVI:</t>
  </si>
  <si>
    <t>C)  BETONSKI RADOVI</t>
  </si>
  <si>
    <t>B)  ZEMLJANI RADOVI</t>
  </si>
  <si>
    <t>A)  PRIPREMNI RADOVI</t>
  </si>
  <si>
    <t>GRAĐEVINSKI RADOVI</t>
  </si>
  <si>
    <t>REKAPITULACIJA</t>
  </si>
  <si>
    <t>BETONSKI RADOVI UKUPNO:</t>
  </si>
  <si>
    <t>C)</t>
  </si>
  <si>
    <t>=</t>
  </si>
  <si>
    <t>×</t>
  </si>
  <si>
    <t>m³</t>
  </si>
  <si>
    <r>
      <rPr>
        <b/>
        <sz val="10"/>
        <rFont val="Arial"/>
        <family val="2"/>
        <charset val="238"/>
      </rPr>
      <t>Dobava, doprema i ugradnja betona.</t>
    </r>
    <r>
      <rPr>
        <sz val="10"/>
        <rFont val="Arial"/>
        <family val="2"/>
        <charset val="238"/>
      </rPr>
      <t xml:space="preserve">
Ugradnja betona C30/37 u debljini 10 cm na postojeći raspucani beton. Betonsku ploču armirati mrežom Q188.</t>
    </r>
  </si>
  <si>
    <t>3.</t>
  </si>
  <si>
    <t>m'</t>
  </si>
  <si>
    <t>E</t>
  </si>
  <si>
    <t>D</t>
  </si>
  <si>
    <t>C</t>
  </si>
  <si>
    <t>B</t>
  </si>
  <si>
    <t>A</t>
  </si>
  <si>
    <r>
      <rPr>
        <b/>
        <sz val="10"/>
        <rFont val="Arial"/>
        <family val="2"/>
        <charset val="238"/>
      </rPr>
      <t>Dobava, doprema i ugradnja parkovnih rubnjaka.</t>
    </r>
    <r>
      <rPr>
        <sz val="10"/>
        <rFont val="Arial"/>
        <family val="2"/>
        <charset val="238"/>
      </rPr>
      <t xml:space="preserve">
Projektom su predviđeni betonski, tipski, parkovni rubnjaci dimenzija 20×8×50 cm. Rubnjake položiti u beton za ugradnju rubnjaka (razred betona C16/20), a spojnice fugirati. 
Jedinična cijena stavke uključuje sav potreban rad, materijal i transporte za kompletnu izvedbu stavke. Obračun će se vršiti po stvarno izvedenim radovima.
Obračun po m' postavljenog parkovnog rubnjaka.</t>
    </r>
  </si>
  <si>
    <t>2.</t>
  </si>
  <si>
    <t>m²</t>
  </si>
  <si>
    <r>
      <rPr>
        <b/>
        <sz val="10"/>
        <rFont val="Arial"/>
        <family val="2"/>
        <charset val="238"/>
      </rPr>
      <t xml:space="preserve">Dobava, doprema i ugradnja tlakovca debljine 6 cm </t>
    </r>
    <r>
      <rPr>
        <sz val="10"/>
        <rFont val="Arial"/>
        <family val="2"/>
        <charset val="238"/>
      </rPr>
      <t xml:space="preserve">koji se ugrađuje na podlogu od pijeska. 
Predviđen je tlakovac 30x20 cm </t>
    </r>
    <r>
      <rPr>
        <u/>
        <sz val="10"/>
        <rFont val="Arial"/>
        <family val="2"/>
        <charset val="238"/>
      </rPr>
      <t>izgleda prema postojećem</t>
    </r>
    <r>
      <rPr>
        <sz val="10"/>
        <rFont val="Arial"/>
        <family val="2"/>
        <charset val="238"/>
      </rPr>
      <t xml:space="preserve"> (na okolnim šetnicama) oker žute boje, pravokutnog oblika. Raspored slaganja također u skladu s postojećim. 
Cijenom stavke je uključena i pripremu podloge prije ugradnje i fugiranje finim pijeskom.
Jedinična cijena stavke uključuje sav potreban rad, materijal i pomoćna sredstva, transport te ugradnju za izvedbu opisanog rada. 
Obračun po m² ugrađenog tlakovca.</t>
    </r>
  </si>
  <si>
    <t>1.</t>
  </si>
  <si>
    <t>BETONSKI RADOVI</t>
  </si>
  <si>
    <t>ZEMLJANI RADOVI UKUPNO:</t>
  </si>
  <si>
    <t>B)</t>
  </si>
  <si>
    <r>
      <rPr>
        <b/>
        <sz val="10"/>
        <rFont val="Arial"/>
        <family val="2"/>
        <charset val="238"/>
      </rPr>
      <t xml:space="preserve">Izrada uklopa na postojeće asfaltne i betonske površine. </t>
    </r>
    <r>
      <rPr>
        <sz val="10"/>
        <rFont val="Arial"/>
        <family val="2"/>
        <charset val="238"/>
      </rPr>
      <t>Strojno zasjecanje asfaltnog zastora ili betonske podloge, te ručno ili strojno uklanjenje postojećeg asfalta ili betona te priprema uklopa u minimalnoj širini 70cm i maksimalnoj 110 cm.</t>
    </r>
  </si>
  <si>
    <t xml:space="preserve">    </t>
  </si>
  <si>
    <t>istovar i planiranje na reciklažnom dvorištu</t>
  </si>
  <si>
    <t>4.2.</t>
  </si>
  <si>
    <t>utovar i odvoz</t>
  </si>
  <si>
    <t>4.1.</t>
  </si>
  <si>
    <r>
      <rPr>
        <b/>
        <sz val="10"/>
        <rFont val="Arial"/>
        <family val="2"/>
        <charset val="238"/>
      </rPr>
      <t xml:space="preserve">Utovar, odvoz i odlaganje materijala </t>
    </r>
    <r>
      <rPr>
        <sz val="10"/>
        <rFont val="Arial"/>
        <family val="2"/>
        <charset val="238"/>
      </rPr>
      <t xml:space="preserve">na reciklažno dvorište za građevni otpad koje osigurava Investitor (u krugu 5 km) te planiranje materijala na istoj, a sve sukladno </t>
    </r>
    <r>
      <rPr>
        <i/>
        <sz val="10"/>
        <rFont val="Arial"/>
        <family val="2"/>
        <charset val="238"/>
      </rPr>
      <t>Zakonu o gospodarenju otpadom</t>
    </r>
    <r>
      <rPr>
        <sz val="10"/>
        <rFont val="Arial"/>
        <family val="2"/>
        <charset val="238"/>
      </rPr>
      <t xml:space="preserve"> </t>
    </r>
    <r>
      <rPr>
        <i/>
        <sz val="10"/>
        <rFont val="Arial"/>
        <family val="2"/>
        <charset val="238"/>
      </rPr>
      <t xml:space="preserve">(NN 84/21) te propisima koji uređuju održivo gospodarenje otpadom. </t>
    </r>
    <r>
      <rPr>
        <sz val="10"/>
        <rFont val="Arial"/>
        <family val="2"/>
        <charset val="238"/>
      </rPr>
      <t xml:space="preserve">Obračun vršen s koeficijentom rastresitosti 1,35.
Stavkom je obuhvaćena i eventualna cijena prihvata materijala na reciklažnom dvorištu za građevni otpad.
Prihvat na reciklažno dvorište će se obračunati prema ispostavljenom računu nadležne ustanove.
Jedinična cijena stavke uključuje sav potreban rad i transporte za kompletnu izvedbu stavke.
Obračun po m³ materijala.
</t>
    </r>
    <r>
      <rPr>
        <i/>
        <sz val="10"/>
        <rFont val="Arial"/>
        <family val="2"/>
        <charset val="238"/>
      </rPr>
      <t>- sveukupan iskop umanjen za zatrpavanje probranim materijalom × 1,35</t>
    </r>
  </si>
  <si>
    <t>4.</t>
  </si>
  <si>
    <r>
      <t xml:space="preserve">Dobava, doprema i ručno zatrpavanje preostalog dijela rova nakon ugradnje rubnjaka </t>
    </r>
    <r>
      <rPr>
        <b/>
        <sz val="10"/>
        <rFont val="Arial"/>
        <family val="2"/>
        <charset val="238"/>
      </rPr>
      <t>probranim materijalom iz iskopa</t>
    </r>
    <r>
      <rPr>
        <sz val="10"/>
        <rFont val="Arial"/>
        <family val="2"/>
        <charset val="238"/>
      </rPr>
      <t>.
Jedinična cijena stavke uključuje sav potreban rad, materijal, pomoćna sredstva i transporte za kompletnu izvedbu stavke.
Obračun po m³ ugrađenog materijala u zbijenom stanju (koef. zbijenosti i koef. rastresitosti uračunati u jediničnu cijenu).
-</t>
    </r>
    <r>
      <rPr>
        <i/>
        <sz val="10"/>
        <rFont val="Arial"/>
        <family val="2"/>
        <charset val="238"/>
      </rPr>
      <t xml:space="preserve"> L×P</t>
    </r>
  </si>
  <si>
    <r>
      <t xml:space="preserve">Dobava, doprema i polaganje </t>
    </r>
    <r>
      <rPr>
        <b/>
        <sz val="10"/>
        <rFont val="Arial"/>
        <family val="2"/>
        <charset val="238"/>
      </rPr>
      <t>pijeska frakcije 4-8 mm</t>
    </r>
    <r>
      <rPr>
        <sz val="10"/>
        <rFont val="Arial"/>
        <family val="2"/>
        <charset val="238"/>
      </rPr>
      <t xml:space="preserve"> koji se ugrađuje na postojeću završnu oblogu šetnice - beton u sloju debljine </t>
    </r>
    <r>
      <rPr>
        <b/>
        <sz val="10"/>
        <rFont val="Arial"/>
        <family val="2"/>
        <charset val="238"/>
      </rPr>
      <t>5 cm</t>
    </r>
    <r>
      <rPr>
        <sz val="10"/>
        <rFont val="Arial"/>
        <family val="2"/>
        <charset val="238"/>
      </rPr>
      <t xml:space="preserve">, po cijeloj širini sa pripremom za polaganje kocki.
Jedinična cijena stavke uključuje sav potreban rad, materijal, pomoćna sredstva i transporte za kompletnu izvedbu stavke.
Obračun po m³ ugrađenog materijala u zbijenom stanju (koef. zbijenosti i koef. rastresitosti uračunati u jediničnu cijenu).
</t>
    </r>
    <r>
      <rPr>
        <i/>
        <sz val="10"/>
        <rFont val="Arial"/>
        <family val="2"/>
        <charset val="238"/>
      </rPr>
      <t>-  L×P</t>
    </r>
  </si>
  <si>
    <r>
      <t xml:space="preserve">Obračun po m³ iskopanog materijala.
</t>
    </r>
    <r>
      <rPr>
        <i/>
        <sz val="10"/>
        <rFont val="Arial"/>
        <family val="2"/>
        <charset val="238"/>
      </rPr>
      <t>-  L×b×d</t>
    </r>
  </si>
  <si>
    <r>
      <rPr>
        <b/>
        <sz val="10"/>
        <rFont val="Arial"/>
        <family val="2"/>
        <charset val="238"/>
      </rPr>
      <t>Strojno-ručni iskop rova</t>
    </r>
    <r>
      <rPr>
        <sz val="10"/>
        <rFont val="Arial"/>
        <family val="2"/>
        <charset val="238"/>
      </rPr>
      <t xml:space="preserve"> za ugradnju parkovnih rubnjaka s jedne ili s obje strane šetnice bez obzira na kategoriju terena. Dubina i širina iskopa okomitog rova je 0,2×0,26, a sve prema datom detalju.
Sva proširenja kao i produbljenja rova veća od dokaznice mjera neće se priznavati već ju je izvođač dužan ukalkulirati u jediničnu cijenu. To se odnosi i na obračun zatrpavanja i odvoza materijala.
Sva produbljenja rova veća od projektiranog izvođač će sanirati na način da se izvrši nasipavanje s kamenom sitneži krupnoće zrna do 8 mm promjera i sve strojno nabije, a sve na teret izvođača.
Jedinična cijena stavke uključuje sav potreban rad, materijal i transporte za kompletnu izvedbu opisanog rada. U cijeni su predviđene i sve zaštitne i sigurnosne mjere duž zahvata, što će se odrediti na licu mjesta za vrijeme iskopa, u ovisnosti o kategoriji tla i uz suglasnost nadzornog inženjera.
Materijal iz iskopa se ne smije odlagati na kolnik već utovariti i odvesti na privremenu gradilišnu deponiju.
Materijal iz iskopa koji se neće koristiti za zatrpavanje rova odvesti na reciklažno dvorište za građevni otpad, što je obračunato posebnom stavkom troškovnika.
Obračun će se izvršiti prema projektiranom profilu bez priznavanja prekomjerno izvedenih količina iskopa.</t>
    </r>
  </si>
  <si>
    <t>ZEMLJANI RADOVI</t>
  </si>
  <si>
    <t>PRIPREMNI RADOVI UKUPNO:</t>
  </si>
  <si>
    <t>A)</t>
  </si>
  <si>
    <t>m’</t>
  </si>
  <si>
    <r>
      <rPr>
        <b/>
        <sz val="10"/>
        <rFont val="Arial"/>
        <family val="2"/>
        <charset val="238"/>
      </rPr>
      <t>Ograđivanje gradilišta</t>
    </r>
    <r>
      <rPr>
        <sz val="10"/>
        <rFont val="Arial"/>
        <family val="2"/>
        <charset val="238"/>
      </rPr>
      <t xml:space="preserve">
Postava čvrste zaštitne ograde oko zahvata uređenja šetnice s jedne ili s obje strane rova.
Zaštitna ograda mora biti u svemu u skladu sa važećim pravilnicima i propisima, odnosno postojećom zakonskom regulativom.
U cijeni stavke obuhvaćeni su svi potrebni radovi, pomoćna sredstva i transporti za izvedbu ograde te sva ostala osiguranja gradilišta prema propisima zaštite na radu.
Obračun po m' izvedene ograde.</t>
    </r>
  </si>
  <si>
    <t>PRIPREMNI RADOVI</t>
  </si>
  <si>
    <t>NAPOMENA:
Pojedine troškovničke stavke su podijeljene prema situacijskom prikazu dijelova šetnice prema njihovim širinama te su im dodijeljene oznake A-E.</t>
  </si>
  <si>
    <t>SANACIJA OBALNE ŠETNICE VAZMORAC LOPAR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</si>
</sst>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_-* #,##0.00_-;\-* #,##0.00_-;_-* &quot;-&quot;??_-;_-@_-"/>
    <numFmt numFmtId="166" formatCode="0;[Red]0"/>
    <numFmt numFmtId="167" formatCode="#,##0.00;[Red]#,##0.00"/>
    <numFmt numFmtId="168" formatCode="0.0"/>
  </numFmts>
  <fonts count="11" x14ac:knownFonts="1">
    <font>
      <sz val="10"/>
      <name val="Arial"/>
      <family val="2"/>
      <charset val="238"/>
    </font>
    <font>
      <sz val="10"/>
      <name val="Arial"/>
      <family val="2"/>
      <charset val="238"/>
    </font>
    <font>
      <sz val="10"/>
      <color rgb="FFFF0000"/>
      <name val="Arial"/>
      <family val="2"/>
      <charset val="238"/>
    </font>
    <font>
      <b/>
      <sz val="10"/>
      <color rgb="FFFF0000"/>
      <name val="Arial"/>
      <family val="2"/>
      <charset val="238"/>
    </font>
    <font>
      <b/>
      <sz val="10"/>
      <name val="Arial"/>
      <family val="2"/>
      <charset val="238"/>
    </font>
    <font>
      <b/>
      <sz val="10.5"/>
      <name val="Arial"/>
      <family val="2"/>
      <charset val="238"/>
    </font>
    <font>
      <b/>
      <sz val="11"/>
      <name val="Arial"/>
      <family val="2"/>
      <charset val="238"/>
    </font>
    <font>
      <b/>
      <sz val="16"/>
      <name val="Arial"/>
      <family val="2"/>
      <charset val="238"/>
    </font>
    <font>
      <u/>
      <sz val="10"/>
      <name val="Arial"/>
      <family val="2"/>
      <charset val="238"/>
    </font>
    <font>
      <i/>
      <sz val="10"/>
      <name val="Arial"/>
      <family val="2"/>
      <charset val="238"/>
    </font>
    <font>
      <sz val="11"/>
      <name val="Arial"/>
      <family val="2"/>
      <charset val="238"/>
    </font>
  </fonts>
  <fills count="4">
    <fill>
      <patternFill patternType="none"/>
    </fill>
    <fill>
      <patternFill patternType="gray125"/>
    </fill>
    <fill>
      <patternFill patternType="solid">
        <fgColor theme="3" tint="0.79998168889431442"/>
        <bgColor indexed="64"/>
      </patternFill>
    </fill>
    <fill>
      <patternFill patternType="solid">
        <fgColor indexed="49"/>
        <bgColor indexed="40"/>
      </patternFill>
    </fill>
  </fills>
  <borders count="3">
    <border>
      <left/>
      <right/>
      <top/>
      <bottom/>
      <diagonal/>
    </border>
    <border>
      <left/>
      <right/>
      <top/>
      <bottom style="thin">
        <color indexed="64"/>
      </bottom>
      <diagonal/>
    </border>
    <border>
      <left/>
      <right/>
      <top style="thin">
        <color indexed="64"/>
      </top>
      <bottom/>
      <diagonal/>
    </border>
  </borders>
  <cellStyleXfs count="6">
    <xf numFmtId="164" fontId="0"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cellStyleXfs>
  <cellXfs count="177">
    <xf numFmtId="164" fontId="0" fillId="0" borderId="0" xfId="0"/>
    <xf numFmtId="0" fontId="2" fillId="0" borderId="0" xfId="2" applyFont="1"/>
    <xf numFmtId="4" fontId="2" fillId="0" borderId="0" xfId="2" applyNumberFormat="1" applyFont="1" applyAlignment="1">
      <alignment horizontal="right"/>
    </xf>
    <xf numFmtId="4" fontId="2" fillId="0" borderId="0" xfId="2" applyNumberFormat="1" applyFont="1"/>
    <xf numFmtId="0" fontId="2" fillId="0" borderId="0" xfId="2" applyFont="1" applyAlignment="1">
      <alignment horizontal="center"/>
    </xf>
    <xf numFmtId="4" fontId="2" fillId="0" borderId="0" xfId="2" applyNumberFormat="1" applyFont="1" applyAlignment="1">
      <alignment horizontal="center"/>
    </xf>
    <xf numFmtId="0" fontId="2" fillId="0" borderId="0" xfId="2" applyFont="1" applyAlignment="1">
      <alignment horizontal="justify"/>
    </xf>
    <xf numFmtId="0" fontId="3" fillId="0" borderId="0" xfId="2" applyFont="1" applyAlignment="1">
      <alignment horizontal="center"/>
    </xf>
    <xf numFmtId="0" fontId="3" fillId="0" borderId="0" xfId="2" applyFont="1" applyAlignment="1">
      <alignment horizontal="left" vertical="top"/>
    </xf>
    <xf numFmtId="4" fontId="1" fillId="0" borderId="0" xfId="2" applyNumberFormat="1"/>
    <xf numFmtId="0" fontId="1" fillId="0" borderId="0" xfId="2" applyAlignment="1">
      <alignment horizontal="center"/>
    </xf>
    <xf numFmtId="4" fontId="1" fillId="0" borderId="0" xfId="2" applyNumberFormat="1" applyAlignment="1">
      <alignment horizontal="center"/>
    </xf>
    <xf numFmtId="0" fontId="1" fillId="0" borderId="0" xfId="2" applyAlignment="1">
      <alignment horizontal="justify"/>
    </xf>
    <xf numFmtId="0" fontId="4" fillId="0" borderId="0" xfId="2" applyFont="1" applyAlignment="1">
      <alignment horizontal="center"/>
    </xf>
    <xf numFmtId="0" fontId="4" fillId="0" borderId="0" xfId="2" applyFont="1" applyAlignment="1">
      <alignment horizontal="left" vertical="top"/>
    </xf>
    <xf numFmtId="0" fontId="1" fillId="0" borderId="0" xfId="2"/>
    <xf numFmtId="4" fontId="1" fillId="0" borderId="0" xfId="2" applyNumberFormat="1" applyAlignment="1" applyProtection="1">
      <alignment horizontal="center"/>
      <protection locked="0"/>
    </xf>
    <xf numFmtId="4" fontId="5" fillId="2" borderId="1" xfId="2" applyNumberFormat="1" applyFont="1" applyFill="1" applyBorder="1"/>
    <xf numFmtId="0" fontId="5" fillId="2" borderId="1" xfId="2" applyFont="1" applyFill="1" applyBorder="1" applyAlignment="1">
      <alignment horizontal="center"/>
    </xf>
    <xf numFmtId="4" fontId="5" fillId="2" borderId="1" xfId="2" applyNumberFormat="1" applyFont="1" applyFill="1" applyBorder="1" applyAlignment="1" applyProtection="1">
      <alignment horizontal="center"/>
      <protection locked="0"/>
    </xf>
    <xf numFmtId="0" fontId="5" fillId="2" borderId="1" xfId="2" applyFont="1" applyFill="1" applyBorder="1" applyAlignment="1">
      <alignment horizontal="justify"/>
    </xf>
    <xf numFmtId="0" fontId="5" fillId="2" borderId="1" xfId="2" applyFont="1" applyFill="1" applyBorder="1" applyAlignment="1">
      <alignment horizontal="left" vertical="top"/>
    </xf>
    <xf numFmtId="4" fontId="5" fillId="2" borderId="0" xfId="2" applyNumberFormat="1" applyFont="1" applyFill="1"/>
    <xf numFmtId="0" fontId="5" fillId="2" borderId="0" xfId="2" applyFont="1" applyFill="1" applyAlignment="1">
      <alignment horizontal="center"/>
    </xf>
    <xf numFmtId="4" fontId="5" fillId="2" borderId="0" xfId="2" applyNumberFormat="1" applyFont="1" applyFill="1" applyAlignment="1" applyProtection="1">
      <alignment horizontal="center"/>
      <protection locked="0"/>
    </xf>
    <xf numFmtId="0" fontId="5" fillId="2" borderId="0" xfId="2" applyFont="1" applyFill="1"/>
    <xf numFmtId="0" fontId="5" fillId="2" borderId="0" xfId="2" applyFont="1" applyFill="1" applyAlignment="1">
      <alignment horizontal="left" vertical="top"/>
    </xf>
    <xf numFmtId="4" fontId="5" fillId="2" borderId="2" xfId="2" applyNumberFormat="1" applyFont="1" applyFill="1" applyBorder="1"/>
    <xf numFmtId="0" fontId="5" fillId="2" borderId="2" xfId="2" applyFont="1" applyFill="1" applyBorder="1" applyAlignment="1">
      <alignment horizontal="center"/>
    </xf>
    <xf numFmtId="4" fontId="5" fillId="2" borderId="2" xfId="2" applyNumberFormat="1" applyFont="1" applyFill="1" applyBorder="1" applyAlignment="1" applyProtection="1">
      <alignment horizontal="center"/>
      <protection locked="0"/>
    </xf>
    <xf numFmtId="0" fontId="5" fillId="2" borderId="2" xfId="2" applyFont="1" applyFill="1" applyBorder="1" applyAlignment="1">
      <alignment horizontal="justify"/>
    </xf>
    <xf numFmtId="0" fontId="5" fillId="2" borderId="2" xfId="2" applyFont="1" applyFill="1" applyBorder="1" applyAlignment="1">
      <alignment horizontal="left" vertical="top"/>
    </xf>
    <xf numFmtId="4" fontId="5" fillId="0" borderId="0" xfId="2" applyNumberFormat="1" applyFont="1"/>
    <xf numFmtId="0" fontId="5" fillId="0" borderId="0" xfId="2" applyFont="1" applyAlignment="1">
      <alignment horizontal="center"/>
    </xf>
    <xf numFmtId="4" fontId="5" fillId="0" borderId="0" xfId="2" applyNumberFormat="1" applyFont="1" applyAlignment="1" applyProtection="1">
      <alignment horizontal="center"/>
      <protection locked="0"/>
    </xf>
    <xf numFmtId="0" fontId="5" fillId="0" borderId="0" xfId="2" applyFont="1" applyAlignment="1">
      <alignment horizontal="justify"/>
    </xf>
    <xf numFmtId="0" fontId="5" fillId="0" borderId="0" xfId="2" applyFont="1" applyAlignment="1">
      <alignment horizontal="left" vertical="top"/>
    </xf>
    <xf numFmtId="0" fontId="5" fillId="0" borderId="0" xfId="2" applyFont="1" applyAlignment="1">
      <alignment horizontal="left"/>
    </xf>
    <xf numFmtId="4" fontId="1" fillId="0" borderId="0" xfId="2" applyNumberFormat="1" applyAlignment="1">
      <alignment horizontal="right"/>
    </xf>
    <xf numFmtId="0" fontId="5" fillId="0" borderId="0" xfId="2" applyFont="1" applyAlignment="1">
      <alignment horizontal="justify" vertical="top"/>
    </xf>
    <xf numFmtId="0" fontId="5" fillId="0" borderId="0" xfId="2" applyFont="1" applyAlignment="1">
      <alignment horizontal="center" vertical="top"/>
    </xf>
    <xf numFmtId="0" fontId="5" fillId="0" borderId="0" xfId="2" applyFont="1"/>
    <xf numFmtId="4" fontId="5" fillId="2" borderId="0" xfId="2" applyNumberFormat="1" applyFont="1" applyFill="1" applyAlignment="1">
      <alignment horizontal="right"/>
    </xf>
    <xf numFmtId="0" fontId="5" fillId="2" borderId="0" xfId="2" applyFont="1" applyFill="1" applyAlignment="1">
      <alignment horizontal="center" vertical="top"/>
    </xf>
    <xf numFmtId="4" fontId="4" fillId="0" borderId="0" xfId="2" applyNumberFormat="1" applyFont="1"/>
    <xf numFmtId="4" fontId="4" fillId="0" borderId="0" xfId="2" applyNumberFormat="1" applyFont="1" applyAlignment="1" applyProtection="1">
      <alignment horizontal="center"/>
      <protection locked="0"/>
    </xf>
    <xf numFmtId="0" fontId="4" fillId="0" borderId="0" xfId="2" applyFont="1" applyAlignment="1">
      <alignment horizontal="justify"/>
    </xf>
    <xf numFmtId="4" fontId="5" fillId="0" borderId="0" xfId="2" applyNumberFormat="1" applyFont="1" applyAlignment="1">
      <alignment horizontal="right"/>
    </xf>
    <xf numFmtId="4" fontId="1" fillId="0" borderId="1" xfId="2" applyNumberFormat="1" applyBorder="1"/>
    <xf numFmtId="0" fontId="1" fillId="0" borderId="1" xfId="2" applyBorder="1" applyAlignment="1">
      <alignment horizontal="center"/>
    </xf>
    <xf numFmtId="4" fontId="1" fillId="0" borderId="1" xfId="2" applyNumberFormat="1" applyBorder="1" applyAlignment="1" applyProtection="1">
      <alignment horizontal="center"/>
      <protection locked="0"/>
    </xf>
    <xf numFmtId="0" fontId="1" fillId="0" borderId="1" xfId="2" applyBorder="1" applyAlignment="1">
      <alignment horizontal="justify"/>
    </xf>
    <xf numFmtId="0" fontId="4" fillId="0" borderId="1" xfId="2" applyFont="1" applyBorder="1" applyAlignment="1">
      <alignment horizontal="center"/>
    </xf>
    <xf numFmtId="0" fontId="4" fillId="0" borderId="1" xfId="2" applyFont="1" applyBorder="1" applyAlignment="1">
      <alignment horizontal="left" vertical="top"/>
    </xf>
    <xf numFmtId="4" fontId="6" fillId="0" borderId="0" xfId="2" applyNumberFormat="1" applyFont="1"/>
    <xf numFmtId="0" fontId="6" fillId="0" borderId="0" xfId="2" applyFont="1" applyAlignment="1">
      <alignment horizontal="center"/>
    </xf>
    <xf numFmtId="4" fontId="6" fillId="0" borderId="0" xfId="2" applyNumberFormat="1" applyFont="1" applyAlignment="1" applyProtection="1">
      <alignment horizontal="center"/>
      <protection locked="0"/>
    </xf>
    <xf numFmtId="0" fontId="6" fillId="0" borderId="0" xfId="2" applyFont="1" applyAlignment="1">
      <alignment horizontal="justify"/>
    </xf>
    <xf numFmtId="0" fontId="6" fillId="0" borderId="0" xfId="2" applyFont="1" applyAlignment="1">
      <alignment horizontal="left" vertical="top"/>
    </xf>
    <xf numFmtId="0" fontId="1" fillId="0" borderId="2" xfId="2" applyBorder="1" applyAlignment="1">
      <alignment horizontal="justify"/>
    </xf>
    <xf numFmtId="0" fontId="4" fillId="0" borderId="2" xfId="2" applyFont="1" applyBorder="1" applyAlignment="1">
      <alignment horizontal="center"/>
    </xf>
    <xf numFmtId="0" fontId="4" fillId="0" borderId="2" xfId="2" applyFont="1" applyBorder="1" applyAlignment="1">
      <alignment horizontal="left" vertical="top"/>
    </xf>
    <xf numFmtId="0" fontId="4" fillId="0" borderId="0" xfId="2" applyFont="1" applyAlignment="1">
      <alignment horizontal="center" vertical="top"/>
    </xf>
    <xf numFmtId="164" fontId="4" fillId="0" borderId="0" xfId="0" applyFont="1" applyAlignment="1">
      <alignment horizontal="left" vertical="top"/>
    </xf>
    <xf numFmtId="0" fontId="1" fillId="0" borderId="0" xfId="3" applyFont="1" applyAlignment="1">
      <alignment horizontal="left" vertical="top"/>
    </xf>
    <xf numFmtId="4" fontId="1" fillId="0" borderId="0" xfId="3" applyNumberFormat="1" applyFont="1" applyAlignment="1">
      <alignment vertical="center"/>
    </xf>
    <xf numFmtId="0" fontId="1" fillId="0" borderId="0" xfId="3" applyFont="1" applyAlignment="1">
      <alignment horizontal="center" vertical="center"/>
    </xf>
    <xf numFmtId="4" fontId="1" fillId="0" borderId="0" xfId="3" applyNumberFormat="1" applyFont="1" applyAlignment="1" applyProtection="1">
      <alignment horizontal="center" vertical="center"/>
      <protection locked="0"/>
    </xf>
    <xf numFmtId="2" fontId="1" fillId="0" borderId="0" xfId="3" quotePrefix="1" applyNumberFormat="1" applyFont="1" applyAlignment="1">
      <alignment horizontal="justify" vertical="center"/>
    </xf>
    <xf numFmtId="0" fontId="4" fillId="0" borderId="0" xfId="3" applyFont="1" applyAlignment="1">
      <alignment horizontal="center" vertical="top"/>
    </xf>
    <xf numFmtId="4" fontId="4" fillId="0" borderId="0" xfId="0" applyNumberFormat="1" applyFont="1" applyAlignment="1">
      <alignment vertical="center"/>
    </xf>
    <xf numFmtId="0" fontId="4" fillId="0" borderId="0" xfId="3" quotePrefix="1" applyFont="1" applyAlignment="1">
      <alignment horizontal="center" vertical="center"/>
    </xf>
    <xf numFmtId="4" fontId="4" fillId="0" borderId="0" xfId="4" applyNumberFormat="1" applyFont="1" applyFill="1" applyAlignment="1" applyProtection="1">
      <alignment horizontal="center" vertical="center"/>
      <protection locked="0"/>
    </xf>
    <xf numFmtId="164" fontId="4" fillId="0" borderId="0" xfId="0" applyFont="1" applyAlignment="1">
      <alignment horizontal="center" vertical="center"/>
    </xf>
    <xf numFmtId="166" fontId="4" fillId="0" borderId="0" xfId="0" applyNumberFormat="1" applyFont="1" applyAlignment="1">
      <alignment horizontal="center" vertical="center"/>
    </xf>
    <xf numFmtId="0" fontId="4" fillId="0" borderId="0" xfId="3" applyFont="1" applyAlignment="1">
      <alignment horizontal="center" vertical="center" wrapText="1" shrinkToFit="1"/>
    </xf>
    <xf numFmtId="2" fontId="1" fillId="0" borderId="0" xfId="3" applyNumberFormat="1" applyFont="1" applyAlignment="1">
      <alignment horizontal="justify" vertical="center"/>
    </xf>
    <xf numFmtId="2" fontId="1" fillId="0" borderId="2" xfId="3" applyNumberFormat="1" applyFont="1" applyBorder="1" applyAlignment="1">
      <alignment horizontal="justify" vertical="center"/>
    </xf>
    <xf numFmtId="0" fontId="4" fillId="0" borderId="0" xfId="3" applyFont="1" applyAlignment="1">
      <alignment horizontal="center" vertical="center"/>
    </xf>
    <xf numFmtId="0" fontId="7" fillId="0" borderId="0" xfId="3" applyFont="1" applyAlignment="1">
      <alignment vertical="center" wrapText="1"/>
    </xf>
    <xf numFmtId="4" fontId="1" fillId="0" borderId="0" xfId="0" applyNumberFormat="1" applyFont="1" applyAlignment="1">
      <alignment vertical="top"/>
    </xf>
    <xf numFmtId="164" fontId="1" fillId="0" borderId="0" xfId="0" applyFont="1" applyAlignment="1">
      <alignment horizontal="center"/>
    </xf>
    <xf numFmtId="164" fontId="1" fillId="0" borderId="0" xfId="0" applyFont="1" applyAlignment="1" applyProtection="1">
      <alignment horizontal="center"/>
      <protection locked="0"/>
    </xf>
    <xf numFmtId="2" fontId="1" fillId="0" borderId="0" xfId="0" applyNumberFormat="1" applyFont="1" applyAlignment="1">
      <alignment horizontal="justify" vertical="top" wrapText="1"/>
    </xf>
    <xf numFmtId="164" fontId="4" fillId="0" borderId="0" xfId="0" applyFont="1" applyAlignment="1">
      <alignment horizontal="center"/>
    </xf>
    <xf numFmtId="0" fontId="4" fillId="0" borderId="0" xfId="2" quotePrefix="1" applyFont="1" applyAlignment="1">
      <alignment horizontal="center" vertical="center"/>
    </xf>
    <xf numFmtId="167" fontId="4" fillId="0" borderId="0" xfId="0" applyNumberFormat="1" applyFont="1" applyAlignment="1" applyProtection="1">
      <alignment horizontal="center" vertical="center"/>
      <protection locked="0"/>
    </xf>
    <xf numFmtId="3" fontId="4" fillId="0" borderId="0" xfId="0" applyNumberFormat="1" applyFont="1" applyAlignment="1">
      <alignment horizontal="center" vertical="center"/>
    </xf>
    <xf numFmtId="164" fontId="4" fillId="0" borderId="0" xfId="0" applyFont="1" applyAlignment="1">
      <alignment horizontal="right" vertical="center"/>
    </xf>
    <xf numFmtId="0" fontId="4" fillId="0" borderId="0" xfId="2" applyFont="1" applyAlignment="1">
      <alignment horizontal="right" vertical="center"/>
    </xf>
    <xf numFmtId="0" fontId="4" fillId="0" borderId="0" xfId="2" applyFont="1"/>
    <xf numFmtId="4" fontId="4" fillId="0" borderId="0" xfId="2" applyNumberFormat="1" applyFont="1" applyAlignment="1">
      <alignment horizontal="right"/>
    </xf>
    <xf numFmtId="0" fontId="6" fillId="0" borderId="0" xfId="2" applyFont="1"/>
    <xf numFmtId="4" fontId="6" fillId="0" borderId="0" xfId="2" applyNumberFormat="1" applyFont="1" applyAlignment="1">
      <alignment horizontal="right"/>
    </xf>
    <xf numFmtId="164" fontId="4" fillId="0" borderId="0" xfId="0" applyFont="1" applyAlignment="1">
      <alignment vertical="center"/>
    </xf>
    <xf numFmtId="4" fontId="4" fillId="0" borderId="0" xfId="0" applyNumberFormat="1" applyFont="1" applyAlignment="1">
      <alignment horizontal="right" vertical="center"/>
    </xf>
    <xf numFmtId="0" fontId="1" fillId="0" borderId="0" xfId="3" applyFont="1" applyAlignment="1">
      <alignment vertical="center"/>
    </xf>
    <xf numFmtId="4" fontId="1" fillId="0" borderId="0" xfId="3" applyNumberFormat="1" applyFont="1" applyAlignment="1">
      <alignment horizontal="right" vertical="center"/>
    </xf>
    <xf numFmtId="0" fontId="4" fillId="0" borderId="0" xfId="3" applyFont="1" applyAlignment="1">
      <alignment horizontal="right" vertical="center"/>
    </xf>
    <xf numFmtId="164" fontId="1" fillId="0" borderId="0" xfId="0" applyFont="1" applyAlignment="1">
      <alignment vertical="top"/>
    </xf>
    <xf numFmtId="4" fontId="1" fillId="0" borderId="0" xfId="0" applyNumberFormat="1" applyFont="1" applyAlignment="1">
      <alignment horizontal="right" vertical="top"/>
    </xf>
    <xf numFmtId="164" fontId="1" fillId="0" borderId="0" xfId="0" applyFont="1" applyAlignment="1">
      <alignment horizontal="justify" vertical="top" wrapText="1"/>
    </xf>
    <xf numFmtId="4" fontId="1" fillId="0" borderId="0" xfId="0" applyNumberFormat="1" applyFont="1"/>
    <xf numFmtId="4" fontId="6" fillId="0" borderId="0" xfId="0" applyNumberFormat="1" applyFont="1"/>
    <xf numFmtId="4" fontId="1" fillId="0" borderId="2" xfId="2" applyNumberFormat="1" applyBorder="1"/>
    <xf numFmtId="0" fontId="1" fillId="0" borderId="2" xfId="2" applyBorder="1" applyAlignment="1">
      <alignment horizontal="center"/>
    </xf>
    <xf numFmtId="4" fontId="1" fillId="0" borderId="2" xfId="2" applyNumberFormat="1" applyBorder="1" applyAlignment="1" applyProtection="1">
      <alignment horizontal="center"/>
      <protection locked="0"/>
    </xf>
    <xf numFmtId="164" fontId="1" fillId="0" borderId="0" xfId="0" applyFont="1"/>
    <xf numFmtId="4" fontId="1" fillId="0" borderId="0" xfId="0" applyNumberFormat="1" applyFont="1" applyAlignment="1">
      <alignment horizontal="right"/>
    </xf>
    <xf numFmtId="164" fontId="6" fillId="0" borderId="0" xfId="0" applyFont="1"/>
    <xf numFmtId="4" fontId="6" fillId="0" borderId="0" xfId="0" applyNumberFormat="1" applyFont="1" applyAlignment="1">
      <alignment horizontal="right"/>
    </xf>
    <xf numFmtId="0" fontId="1" fillId="0" borderId="0" xfId="3" applyFont="1"/>
    <xf numFmtId="0" fontId="1" fillId="0" borderId="0" xfId="3" applyFont="1" applyAlignment="1">
      <alignment horizontal="center"/>
    </xf>
    <xf numFmtId="4" fontId="1" fillId="0" borderId="0" xfId="0" applyNumberFormat="1" applyFont="1" applyAlignment="1" applyProtection="1">
      <alignment horizontal="center"/>
      <protection locked="0"/>
    </xf>
    <xf numFmtId="4" fontId="1" fillId="0" borderId="0" xfId="3" applyNumberFormat="1" applyFont="1" applyAlignment="1">
      <alignment horizontal="center"/>
    </xf>
    <xf numFmtId="0" fontId="4" fillId="0" borderId="0" xfId="3" applyFont="1" applyAlignment="1">
      <alignment horizontal="right" vertical="top"/>
    </xf>
    <xf numFmtId="0" fontId="4" fillId="0" borderId="0" xfId="3" applyFont="1" applyAlignment="1">
      <alignment horizontal="left" vertical="top"/>
    </xf>
    <xf numFmtId="164" fontId="4" fillId="0" borderId="0" xfId="0" applyFont="1" applyAlignment="1">
      <alignment vertical="center" wrapText="1" shrinkToFit="1"/>
    </xf>
    <xf numFmtId="4" fontId="4" fillId="0" borderId="0" xfId="0" applyNumberFormat="1" applyFont="1" applyAlignment="1">
      <alignment horizontal="right" vertical="center" wrapText="1" shrinkToFit="1"/>
    </xf>
    <xf numFmtId="4" fontId="4" fillId="0" borderId="0" xfId="0" applyNumberFormat="1" applyFont="1" applyAlignment="1">
      <alignment vertical="center" wrapText="1" shrinkToFit="1"/>
    </xf>
    <xf numFmtId="0" fontId="4" fillId="0" borderId="0" xfId="3" quotePrefix="1" applyFont="1" applyAlignment="1">
      <alignment horizontal="center" vertical="center" wrapText="1" shrinkToFit="1"/>
    </xf>
    <xf numFmtId="4" fontId="4" fillId="0" borderId="0" xfId="3" applyNumberFormat="1" applyFont="1" applyAlignment="1" applyProtection="1">
      <alignment horizontal="center" vertical="center" wrapText="1" shrinkToFit="1"/>
      <protection locked="0"/>
    </xf>
    <xf numFmtId="4" fontId="4" fillId="0" borderId="0" xfId="3" applyNumberFormat="1" applyFont="1" applyAlignment="1">
      <alignment horizontal="center" vertical="center" wrapText="1" shrinkToFit="1"/>
    </xf>
    <xf numFmtId="0" fontId="4" fillId="0" borderId="0" xfId="3" applyFont="1" applyAlignment="1">
      <alignment horizontal="left" vertical="top" wrapText="1" shrinkToFit="1"/>
    </xf>
    <xf numFmtId="164" fontId="1" fillId="0" borderId="0" xfId="0" applyFont="1" applyAlignment="1">
      <alignment vertical="center"/>
    </xf>
    <xf numFmtId="4" fontId="1" fillId="0" borderId="0" xfId="0" applyNumberFormat="1" applyFont="1" applyAlignment="1">
      <alignment horizontal="right" vertical="center"/>
    </xf>
    <xf numFmtId="4" fontId="1" fillId="0" borderId="0" xfId="0" applyNumberFormat="1" applyFont="1" applyAlignment="1">
      <alignment vertical="center"/>
    </xf>
    <xf numFmtId="0" fontId="1" fillId="0" borderId="0" xfId="3" applyFont="1" applyAlignment="1">
      <alignment horizontal="justify" vertical="center"/>
    </xf>
    <xf numFmtId="49" fontId="4" fillId="0" borderId="0" xfId="3" applyNumberFormat="1" applyFont="1" applyAlignment="1">
      <alignment horizontal="right" vertical="center"/>
    </xf>
    <xf numFmtId="4" fontId="4" fillId="0" borderId="0" xfId="3" applyNumberFormat="1" applyFont="1" applyAlignment="1" applyProtection="1">
      <alignment horizontal="center" vertical="center"/>
      <protection locked="0"/>
    </xf>
    <xf numFmtId="4" fontId="4" fillId="0" borderId="0" xfId="3" applyNumberFormat="1" applyFont="1" applyAlignment="1">
      <alignment horizontal="center" vertical="center"/>
    </xf>
    <xf numFmtId="4" fontId="4" fillId="0" borderId="0" xfId="5" applyNumberFormat="1" applyFont="1" applyAlignment="1">
      <alignment horizontal="center" vertical="center"/>
    </xf>
    <xf numFmtId="4" fontId="1" fillId="0" borderId="0" xfId="3" applyNumberFormat="1" applyFont="1" applyAlignment="1" applyProtection="1">
      <alignment horizontal="center" vertical="center" wrapText="1"/>
      <protection locked="0"/>
    </xf>
    <xf numFmtId="2" fontId="1" fillId="0" borderId="0" xfId="5" applyNumberFormat="1" applyAlignment="1">
      <alignment horizontal="justify" vertical="center" wrapText="1"/>
    </xf>
    <xf numFmtId="0" fontId="4" fillId="0" borderId="0" xfId="3" quotePrefix="1" applyFont="1" applyAlignment="1">
      <alignment horizontal="left" vertical="top"/>
    </xf>
    <xf numFmtId="0" fontId="1" fillId="0" borderId="0" xfId="5" applyAlignment="1">
      <alignment horizontal="justify" vertical="top" wrapText="1"/>
    </xf>
    <xf numFmtId="0" fontId="4" fillId="0" borderId="0" xfId="2" applyFont="1" applyAlignment="1">
      <alignment vertical="center"/>
    </xf>
    <xf numFmtId="4" fontId="4" fillId="0" borderId="0" xfId="2" applyNumberFormat="1" applyFont="1" applyAlignment="1" applyProtection="1">
      <alignment horizontal="center" vertical="center"/>
      <protection locked="0"/>
    </xf>
    <xf numFmtId="0" fontId="4" fillId="0" borderId="0" xfId="2" applyFont="1" applyAlignment="1">
      <alignment horizontal="center" vertical="center"/>
    </xf>
    <xf numFmtId="0" fontId="1" fillId="3" borderId="0" xfId="0" applyNumberFormat="1" applyFont="1" applyFill="1" applyAlignment="1">
      <alignment vertical="top" wrapText="1"/>
    </xf>
    <xf numFmtId="0" fontId="1" fillId="0" borderId="0" xfId="0" applyNumberFormat="1" applyFont="1" applyAlignment="1">
      <alignment vertical="top" wrapText="1"/>
    </xf>
    <xf numFmtId="2" fontId="1" fillId="0" borderId="0" xfId="1" applyNumberFormat="1" applyFont="1" applyFill="1" applyBorder="1" applyAlignment="1" applyProtection="1">
      <alignment horizontal="right" vertical="top"/>
    </xf>
    <xf numFmtId="0" fontId="1" fillId="0" borderId="0" xfId="0" applyNumberFormat="1" applyFont="1" applyAlignment="1">
      <alignment horizontal="right" vertical="top"/>
    </xf>
    <xf numFmtId="2" fontId="1" fillId="0" borderId="0" xfId="1" applyNumberFormat="1" applyFont="1" applyFill="1" applyBorder="1" applyAlignment="1" applyProtection="1">
      <alignment horizontal="center" vertical="top"/>
      <protection locked="0"/>
    </xf>
    <xf numFmtId="0" fontId="1" fillId="0" borderId="0" xfId="0" applyNumberFormat="1" applyFont="1" applyAlignment="1">
      <alignment horizontal="center" vertical="top"/>
    </xf>
    <xf numFmtId="168" fontId="1" fillId="0" borderId="0" xfId="0" applyNumberFormat="1" applyFont="1" applyAlignment="1">
      <alignment horizontal="justify" vertical="top" wrapText="1"/>
    </xf>
    <xf numFmtId="0" fontId="4" fillId="0" borderId="0" xfId="0" applyNumberFormat="1" applyFont="1" applyAlignment="1">
      <alignment horizontal="left" vertical="top"/>
    </xf>
    <xf numFmtId="0" fontId="4" fillId="0" borderId="0" xfId="3" applyFont="1" applyAlignment="1">
      <alignment vertical="center"/>
    </xf>
    <xf numFmtId="4" fontId="4" fillId="0" borderId="0" xfId="0" applyNumberFormat="1" applyFont="1" applyAlignment="1" applyProtection="1">
      <alignment horizontal="center" vertical="center"/>
      <protection locked="0"/>
    </xf>
    <xf numFmtId="0" fontId="1" fillId="0" borderId="0" xfId="3" applyFont="1" applyAlignment="1">
      <alignment horizontal="left" vertical="top" indent="1"/>
    </xf>
    <xf numFmtId="4" fontId="1" fillId="0" borderId="0" xfId="3" applyNumberFormat="1" applyFont="1" applyAlignment="1">
      <alignment horizontal="right" vertical="top" indent="1"/>
    </xf>
    <xf numFmtId="4" fontId="1" fillId="0" borderId="0" xfId="3" applyNumberFormat="1" applyFont="1" applyAlignment="1">
      <alignment horizontal="left" vertical="top" indent="1"/>
    </xf>
    <xf numFmtId="4" fontId="1" fillId="0" borderId="0" xfId="3" applyNumberFormat="1" applyFont="1" applyAlignment="1" applyProtection="1">
      <alignment horizontal="center" vertical="top"/>
      <protection locked="0"/>
    </xf>
    <xf numFmtId="0" fontId="1" fillId="0" borderId="0" xfId="3" applyFont="1" applyAlignment="1">
      <alignment horizontal="center" vertical="top"/>
    </xf>
    <xf numFmtId="2" fontId="1" fillId="0" borderId="0" xfId="2" applyNumberFormat="1" applyAlignment="1">
      <alignment horizontal="justify" vertical="top" wrapText="1"/>
    </xf>
    <xf numFmtId="0" fontId="4" fillId="0" borderId="0" xfId="3" applyFont="1" applyAlignment="1">
      <alignment horizontal="left" vertical="top" indent="1"/>
    </xf>
    <xf numFmtId="2" fontId="1" fillId="0" borderId="0" xfId="2" applyNumberFormat="1" applyAlignment="1">
      <alignment horizontal="center"/>
    </xf>
    <xf numFmtId="0" fontId="4" fillId="0" borderId="0" xfId="0" applyNumberFormat="1" applyFont="1" applyAlignment="1">
      <alignment vertical="center" wrapText="1"/>
    </xf>
    <xf numFmtId="4" fontId="4" fillId="0" borderId="0" xfId="0" applyNumberFormat="1" applyFont="1" applyAlignment="1">
      <alignment horizontal="right" vertical="center" wrapText="1"/>
    </xf>
    <xf numFmtId="4" fontId="4" fillId="0" borderId="0" xfId="0" applyNumberFormat="1" applyFont="1" applyAlignment="1">
      <alignment vertical="center" wrapText="1"/>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0" fontId="1" fillId="0" borderId="0" xfId="3" applyFont="1" applyAlignment="1">
      <alignment horizontal="justify" vertical="top" wrapText="1"/>
    </xf>
    <xf numFmtId="0" fontId="4" fillId="0" borderId="0" xfId="2" quotePrefix="1" applyFont="1" applyAlignment="1">
      <alignment horizontal="left" vertical="top"/>
    </xf>
    <xf numFmtId="0" fontId="10" fillId="0" borderId="0" xfId="2" applyFont="1"/>
    <xf numFmtId="4" fontId="10" fillId="0" borderId="0" xfId="2" applyNumberFormat="1" applyFont="1" applyAlignment="1">
      <alignment horizontal="right"/>
    </xf>
    <xf numFmtId="4" fontId="10" fillId="0" borderId="0" xfId="2" applyNumberFormat="1" applyFont="1"/>
    <xf numFmtId="0" fontId="10" fillId="0" borderId="0" xfId="2" applyFont="1" applyAlignment="1">
      <alignment horizontal="center"/>
    </xf>
    <xf numFmtId="4" fontId="10" fillId="0" borderId="0" xfId="2" applyNumberFormat="1" applyFont="1" applyAlignment="1" applyProtection="1">
      <alignment horizontal="center"/>
      <protection locked="0"/>
    </xf>
    <xf numFmtId="0" fontId="1" fillId="0" borderId="0" xfId="2" applyAlignment="1">
      <alignment vertical="top"/>
    </xf>
    <xf numFmtId="0" fontId="4" fillId="0" borderId="0" xfId="2" applyFont="1" applyAlignment="1">
      <alignment horizontal="justify" vertical="justify" wrapText="1"/>
    </xf>
    <xf numFmtId="0" fontId="6" fillId="2" borderId="0" xfId="2" applyFont="1" applyFill="1" applyAlignment="1">
      <alignment horizontal="right" vertical="center" wrapText="1"/>
    </xf>
    <xf numFmtId="0" fontId="6" fillId="2" borderId="0" xfId="2" applyFont="1" applyFill="1" applyAlignment="1">
      <alignment horizontal="center" vertical="center" wrapText="1"/>
    </xf>
    <xf numFmtId="4" fontId="1" fillId="0" borderId="0" xfId="1" applyNumberFormat="1" applyFont="1" applyAlignment="1">
      <alignment horizontal="right"/>
    </xf>
    <xf numFmtId="4" fontId="1" fillId="0" borderId="0" xfId="1" applyNumberFormat="1" applyFont="1"/>
    <xf numFmtId="0" fontId="1" fillId="0" borderId="0" xfId="2" applyAlignment="1">
      <alignment horizontal="right"/>
    </xf>
    <xf numFmtId="4" fontId="1" fillId="0" borderId="0" xfId="1" applyNumberFormat="1" applyFont="1" applyAlignment="1">
      <alignment horizontal="center"/>
    </xf>
  </cellXfs>
  <cellStyles count="6">
    <cellStyle name="Comma 2" xfId="4"/>
    <cellStyle name="Normal_Troskovnik_Kanalizacija" xfId="2"/>
    <cellStyle name="Normal_Troskovnik_Kanalizacija 2" xfId="3"/>
    <cellStyle name="Normal_Troskovnik_Kanalizacija 2 2" xfId="5"/>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P151"/>
  <sheetViews>
    <sheetView showZeros="0" tabSelected="1" view="pageBreakPreview" zoomScaleNormal="100" zoomScaleSheetLayoutView="100" zoomScalePageLayoutView="110" workbookViewId="0">
      <selection activeCell="B93" sqref="B93:G95"/>
    </sheetView>
  </sheetViews>
  <sheetFormatPr defaultColWidth="9.28515625" defaultRowHeight="12.75" x14ac:dyDescent="0.2"/>
  <cols>
    <col min="1" max="1" width="3.42578125" style="8" customWidth="1"/>
    <col min="2" max="2" width="3.7109375" style="7" customWidth="1"/>
    <col min="3" max="3" width="60.7109375" style="6" customWidth="1"/>
    <col min="4" max="4" width="2" style="4" customWidth="1"/>
    <col min="5" max="5" width="10.28515625" style="5" customWidth="1"/>
    <col min="6" max="6" width="3" style="4" customWidth="1"/>
    <col min="7" max="7" width="14.28515625" style="3" customWidth="1"/>
    <col min="8" max="8" width="10.42578125" style="2" customWidth="1"/>
    <col min="9" max="9" width="10.28515625" style="1" customWidth="1"/>
    <col min="10" max="16384" width="9.28515625" style="1"/>
  </cols>
  <sheetData>
    <row r="1" spans="1:8" s="15" customFormat="1" x14ac:dyDescent="0.2">
      <c r="A1" s="14"/>
      <c r="B1" s="62"/>
      <c r="C1" s="12"/>
      <c r="D1" s="10"/>
      <c r="E1" s="176"/>
      <c r="F1" s="175"/>
      <c r="G1" s="174"/>
      <c r="H1" s="173"/>
    </row>
    <row r="2" spans="1:8" s="15" customFormat="1" ht="15" x14ac:dyDescent="0.2">
      <c r="A2" s="172" t="s">
        <v>47</v>
      </c>
      <c r="B2" s="172"/>
      <c r="C2" s="172"/>
      <c r="D2" s="172"/>
      <c r="E2" s="172"/>
      <c r="F2" s="172"/>
      <c r="G2" s="172"/>
      <c r="H2" s="171"/>
    </row>
    <row r="3" spans="1:8" s="15" customFormat="1" ht="24" customHeight="1" x14ac:dyDescent="0.2">
      <c r="A3" s="172"/>
      <c r="B3" s="172"/>
      <c r="C3" s="172"/>
      <c r="D3" s="172"/>
      <c r="E3" s="172"/>
      <c r="F3" s="172"/>
      <c r="G3" s="172"/>
      <c r="H3" s="171"/>
    </row>
    <row r="4" spans="1:8" s="15" customFormat="1" x14ac:dyDescent="0.2">
      <c r="A4" s="14"/>
      <c r="B4" s="13"/>
      <c r="C4" s="169"/>
      <c r="D4" s="10"/>
      <c r="E4" s="11"/>
      <c r="F4" s="10"/>
      <c r="G4" s="9"/>
      <c r="H4" s="38"/>
    </row>
    <row r="5" spans="1:8" s="15" customFormat="1" ht="51" x14ac:dyDescent="0.2">
      <c r="A5" s="14"/>
      <c r="B5" s="13"/>
      <c r="C5" s="170" t="s">
        <v>46</v>
      </c>
      <c r="D5" s="10"/>
      <c r="E5" s="11"/>
      <c r="F5" s="10"/>
      <c r="G5" s="9"/>
      <c r="H5" s="38"/>
    </row>
    <row r="6" spans="1:8" s="15" customFormat="1" x14ac:dyDescent="0.2">
      <c r="A6" s="14"/>
      <c r="B6" s="13"/>
      <c r="C6" s="169"/>
      <c r="D6" s="10"/>
      <c r="E6" s="11"/>
      <c r="F6" s="10"/>
      <c r="G6" s="9"/>
      <c r="H6" s="38"/>
    </row>
    <row r="7" spans="1:8" s="92" customFormat="1" ht="15" x14ac:dyDescent="0.25">
      <c r="A7" s="58"/>
      <c r="B7" s="55"/>
      <c r="C7" s="57" t="s">
        <v>5</v>
      </c>
      <c r="D7" s="55"/>
      <c r="E7" s="56"/>
      <c r="F7" s="55"/>
      <c r="G7" s="54"/>
      <c r="H7" s="93"/>
    </row>
    <row r="8" spans="1:8" s="15" customFormat="1" x14ac:dyDescent="0.2">
      <c r="A8" s="14"/>
      <c r="B8" s="13"/>
      <c r="C8" s="12"/>
      <c r="D8" s="10"/>
      <c r="E8" s="16"/>
      <c r="F8" s="10"/>
      <c r="G8" s="9"/>
      <c r="H8" s="38"/>
    </row>
    <row r="9" spans="1:8" s="164" customFormat="1" ht="15" x14ac:dyDescent="0.25">
      <c r="A9" s="58" t="s">
        <v>42</v>
      </c>
      <c r="B9" s="55"/>
      <c r="C9" s="57" t="s">
        <v>45</v>
      </c>
      <c r="D9" s="167"/>
      <c r="E9" s="168"/>
      <c r="F9" s="167"/>
      <c r="G9" s="166"/>
      <c r="H9" s="165"/>
    </row>
    <row r="10" spans="1:8" s="15" customFormat="1" x14ac:dyDescent="0.2">
      <c r="A10" s="14"/>
      <c r="B10" s="62"/>
      <c r="C10" s="156"/>
      <c r="D10" s="10"/>
      <c r="E10" s="113"/>
      <c r="F10" s="10"/>
      <c r="G10" s="102"/>
      <c r="H10" s="108"/>
    </row>
    <row r="11" spans="1:8" s="15" customFormat="1" ht="118.9" customHeight="1" x14ac:dyDescent="0.2">
      <c r="A11" s="163" t="s">
        <v>24</v>
      </c>
      <c r="B11" s="13"/>
      <c r="C11" s="162" t="s">
        <v>44</v>
      </c>
      <c r="D11" s="10"/>
      <c r="E11" s="16"/>
      <c r="F11" s="10"/>
      <c r="G11" s="9"/>
      <c r="H11" s="38"/>
    </row>
    <row r="12" spans="1:8" s="136" customFormat="1" ht="15" customHeight="1" x14ac:dyDescent="0.2">
      <c r="A12" s="14"/>
      <c r="B12" s="138" t="s">
        <v>43</v>
      </c>
      <c r="C12" s="130">
        <v>100</v>
      </c>
      <c r="D12" s="138" t="s">
        <v>10</v>
      </c>
      <c r="E12" s="148"/>
      <c r="F12" s="85" t="s">
        <v>9</v>
      </c>
      <c r="G12" s="70">
        <f>+E12*C12</f>
        <v>0</v>
      </c>
      <c r="H12" s="95"/>
    </row>
    <row r="13" spans="1:8" s="157" customFormat="1" x14ac:dyDescent="0.2">
      <c r="A13" s="146"/>
      <c r="B13" s="161"/>
      <c r="C13" s="87"/>
      <c r="D13" s="160"/>
      <c r="E13" s="148"/>
      <c r="F13" s="71"/>
      <c r="G13" s="159"/>
      <c r="H13" s="158"/>
    </row>
    <row r="14" spans="1:8" s="15" customFormat="1" x14ac:dyDescent="0.2">
      <c r="A14" s="61"/>
      <c r="B14" s="60"/>
      <c r="C14" s="59"/>
      <c r="D14" s="105"/>
      <c r="E14" s="106"/>
      <c r="F14" s="105"/>
      <c r="G14" s="104"/>
      <c r="H14" s="38"/>
    </row>
    <row r="15" spans="1:8" s="92" customFormat="1" ht="15" x14ac:dyDescent="0.25">
      <c r="A15" s="58" t="s">
        <v>42</v>
      </c>
      <c r="B15" s="55"/>
      <c r="C15" s="57" t="s">
        <v>41</v>
      </c>
      <c r="D15" s="55"/>
      <c r="E15" s="56"/>
      <c r="F15" s="55" t="s">
        <v>0</v>
      </c>
      <c r="G15" s="54">
        <f>SUM(G11:G13)</f>
        <v>0</v>
      </c>
      <c r="H15" s="93"/>
    </row>
    <row r="16" spans="1:8" s="15" customFormat="1" x14ac:dyDescent="0.2">
      <c r="A16" s="53"/>
      <c r="B16" s="52"/>
      <c r="C16" s="51"/>
      <c r="D16" s="49"/>
      <c r="E16" s="50"/>
      <c r="F16" s="49"/>
      <c r="G16" s="48"/>
      <c r="H16" s="38"/>
    </row>
    <row r="17" spans="1:8" s="15" customFormat="1" x14ac:dyDescent="0.2">
      <c r="A17" s="14"/>
      <c r="B17" s="13"/>
      <c r="C17" s="12"/>
      <c r="D17" s="10"/>
      <c r="E17" s="16"/>
      <c r="F17" s="10"/>
      <c r="G17" s="9"/>
      <c r="H17" s="38"/>
    </row>
    <row r="18" spans="1:8" s="92" customFormat="1" ht="15" x14ac:dyDescent="0.25">
      <c r="A18" s="58" t="s">
        <v>27</v>
      </c>
      <c r="B18" s="55"/>
      <c r="C18" s="57" t="s">
        <v>40</v>
      </c>
      <c r="D18" s="55"/>
      <c r="E18" s="56"/>
      <c r="F18" s="55"/>
      <c r="G18" s="54"/>
      <c r="H18" s="93"/>
    </row>
    <row r="19" spans="1:8" s="15" customFormat="1" x14ac:dyDescent="0.2">
      <c r="A19" s="14"/>
      <c r="B19" s="62"/>
      <c r="C19" s="156"/>
      <c r="D19" s="10"/>
      <c r="E19" s="113"/>
      <c r="F19" s="10"/>
      <c r="G19" s="102"/>
      <c r="H19" s="108"/>
    </row>
    <row r="20" spans="1:8" s="149" customFormat="1" ht="267.75" x14ac:dyDescent="0.2">
      <c r="A20" s="14" t="s">
        <v>24</v>
      </c>
      <c r="B20" s="155"/>
      <c r="C20" s="154" t="s">
        <v>39</v>
      </c>
      <c r="D20" s="153"/>
      <c r="E20" s="152"/>
      <c r="G20" s="151"/>
      <c r="H20" s="150"/>
    </row>
    <row r="21" spans="1:8" s="149" customFormat="1" ht="25.5" x14ac:dyDescent="0.2">
      <c r="A21" s="14"/>
      <c r="B21" s="155"/>
      <c r="C21" s="154" t="s">
        <v>38</v>
      </c>
      <c r="D21" s="153"/>
      <c r="E21" s="152"/>
      <c r="G21" s="151"/>
      <c r="H21" s="150"/>
    </row>
    <row r="22" spans="1:8" s="96" customFormat="1" ht="15" customHeight="1" x14ac:dyDescent="0.2">
      <c r="A22" s="64"/>
      <c r="B22" s="69" t="s">
        <v>19</v>
      </c>
      <c r="C22" s="68" t="str">
        <f>"- iskop rova za ugradnju rubnjaka: L = 75×0,2×0,26 = "&amp;ROUNDUP((75*0.2*0.26),1)&amp;" m³"</f>
        <v>- iskop rova za ugradnju rubnjaka: L = 75×0,2×0,26 = 3,9 m³</v>
      </c>
      <c r="D22" s="66"/>
      <c r="E22" s="67"/>
      <c r="F22" s="66"/>
      <c r="G22" s="65"/>
      <c r="H22" s="97"/>
    </row>
    <row r="23" spans="1:8" s="96" customFormat="1" ht="15" customHeight="1" x14ac:dyDescent="0.2">
      <c r="A23" s="64"/>
      <c r="B23" s="69" t="s">
        <v>18</v>
      </c>
      <c r="C23" s="68" t="str">
        <f>"- iskop rova za ugradnju rubnjaka: L = 146×0,2×0,26 = "&amp;ROUNDUP((146*0.2*0.26),1)&amp;" m³"</f>
        <v>- iskop rova za ugradnju rubnjaka: L = 146×0,2×0,26 = 7,6 m³</v>
      </c>
      <c r="D23" s="66"/>
      <c r="E23" s="67"/>
      <c r="F23" s="66"/>
      <c r="G23" s="65"/>
      <c r="H23" s="97"/>
    </row>
    <row r="24" spans="1:8" s="96" customFormat="1" ht="15" customHeight="1" x14ac:dyDescent="0.2">
      <c r="A24" s="64"/>
      <c r="B24" s="69" t="s">
        <v>17</v>
      </c>
      <c r="C24" s="68" t="str">
        <f>"- iskop rova za ugradnju rubnjaka: L = 105×0,2×0,26 = "&amp;ROUNDUP((105*0.2*0.26),1)&amp;" m³"</f>
        <v>- iskop rova za ugradnju rubnjaka: L = 105×0,2×0,26 = 5,5 m³</v>
      </c>
      <c r="D24" s="66"/>
      <c r="E24" s="67"/>
      <c r="F24" s="66"/>
      <c r="G24" s="65"/>
      <c r="H24" s="97"/>
    </row>
    <row r="25" spans="1:8" s="96" customFormat="1" ht="15" customHeight="1" x14ac:dyDescent="0.2">
      <c r="A25" s="64"/>
      <c r="B25" s="69" t="s">
        <v>16</v>
      </c>
      <c r="C25" s="68" t="str">
        <f>"- iskop rova za ugradnju rubnjaka: L= 198×0,2×0,26 = "&amp;ROUNDUP((198*0.2*0.26),1)&amp;" m³"</f>
        <v>- iskop rova za ugradnju rubnjaka: L= 198×0,2×0,26 = 10,3 m³</v>
      </c>
      <c r="D25" s="66"/>
      <c r="E25" s="67"/>
      <c r="F25" s="66"/>
      <c r="G25" s="65"/>
      <c r="H25" s="97"/>
    </row>
    <row r="26" spans="1:8" s="96" customFormat="1" ht="15" customHeight="1" x14ac:dyDescent="0.2">
      <c r="A26" s="64"/>
      <c r="B26" s="69" t="s">
        <v>15</v>
      </c>
      <c r="C26" s="68" t="str">
        <f>"- iskop rova za ugradnju rubnjaka: L = 214×0,2×0,26 = "&amp;ROUNDUP((214*0.2*0.26),1)&amp;" m³"</f>
        <v>- iskop rova za ugradnju rubnjaka: L = 214×0,2×0,26 = 11,2 m³</v>
      </c>
      <c r="D26" s="66"/>
      <c r="E26" s="67"/>
      <c r="F26" s="66"/>
      <c r="G26" s="65"/>
      <c r="H26" s="97"/>
    </row>
    <row r="27" spans="1:8" s="96" customFormat="1" ht="15" customHeight="1" x14ac:dyDescent="0.2">
      <c r="A27" s="64"/>
      <c r="B27" s="78"/>
      <c r="C27" s="77" t="str">
        <f>"UKUPNO: "&amp;ROUNDUP((C28),2)&amp;" m³"</f>
        <v>UKUPNO: 39 m³</v>
      </c>
      <c r="D27" s="66"/>
      <c r="E27" s="76"/>
      <c r="F27" s="66"/>
      <c r="G27" s="65"/>
      <c r="H27" s="97"/>
    </row>
    <row r="28" spans="1:8" s="147" customFormat="1" ht="15" customHeight="1" x14ac:dyDescent="0.2">
      <c r="A28" s="116"/>
      <c r="B28" s="78" t="s">
        <v>11</v>
      </c>
      <c r="C28" s="130">
        <f>ROUNDUP((75+146+105+198+214)*0.2*0.26,0)</f>
        <v>39</v>
      </c>
      <c r="D28" s="78" t="s">
        <v>10</v>
      </c>
      <c r="E28" s="148"/>
      <c r="F28" s="85" t="s">
        <v>9</v>
      </c>
      <c r="G28" s="70">
        <f>+E28*C28</f>
        <v>0</v>
      </c>
      <c r="H28" s="95"/>
    </row>
    <row r="29" spans="1:8" s="147" customFormat="1" x14ac:dyDescent="0.2">
      <c r="A29" s="116"/>
      <c r="B29" s="78"/>
      <c r="C29" s="130"/>
      <c r="D29" s="78"/>
      <c r="E29" s="148"/>
      <c r="F29" s="85"/>
      <c r="G29" s="70"/>
      <c r="H29" s="95"/>
    </row>
    <row r="30" spans="1:8" s="15" customFormat="1" ht="102" x14ac:dyDescent="0.2">
      <c r="A30" s="14" t="s">
        <v>21</v>
      </c>
      <c r="B30" s="13"/>
      <c r="C30" s="145" t="s">
        <v>37</v>
      </c>
      <c r="D30" s="10"/>
      <c r="E30" s="16"/>
      <c r="F30" s="10"/>
      <c r="G30" s="9"/>
      <c r="H30" s="38"/>
    </row>
    <row r="31" spans="1:8" s="96" customFormat="1" ht="15" customHeight="1" x14ac:dyDescent="0.2">
      <c r="A31" s="64"/>
      <c r="B31" s="69" t="s">
        <v>19</v>
      </c>
      <c r="C31" s="68" t="str">
        <f>"- volumen pijeska: 76×0,12 = "&amp;ROUNDUP((76*0.12),1)&amp;" m³"</f>
        <v>- volumen pijeska: 76×0,12 = 9,2 m³</v>
      </c>
      <c r="D31" s="66"/>
      <c r="E31" s="67"/>
      <c r="F31" s="66"/>
      <c r="G31" s="65"/>
      <c r="H31" s="97"/>
    </row>
    <row r="32" spans="1:8" s="96" customFormat="1" ht="15" customHeight="1" x14ac:dyDescent="0.2">
      <c r="A32" s="64"/>
      <c r="B32" s="69" t="s">
        <v>18</v>
      </c>
      <c r="C32" s="68" t="str">
        <f>"- volumen pijeska: 75×0,1 = "&amp;ROUNDUP((75*0.1),1)&amp;" m³"</f>
        <v>- volumen pijeska: 75×0,1 = 7,5 m³</v>
      </c>
      <c r="D32" s="66"/>
      <c r="E32" s="67"/>
      <c r="F32" s="66"/>
      <c r="G32" s="65"/>
      <c r="H32" s="97"/>
    </row>
    <row r="33" spans="1:44" s="96" customFormat="1" ht="15" customHeight="1" x14ac:dyDescent="0.2">
      <c r="A33" s="64"/>
      <c r="B33" s="69" t="s">
        <v>17</v>
      </c>
      <c r="C33" s="68" t="str">
        <f>"- volumen pijeska: 54×0,065 = "&amp;ROUNDUP((54*0.065),1)&amp;" m³"</f>
        <v>- volumen pijeska: 54×0,065 = 3,6 m³</v>
      </c>
      <c r="D33" s="66"/>
      <c r="E33" s="67"/>
      <c r="F33" s="66"/>
      <c r="G33" s="65"/>
      <c r="H33" s="97"/>
    </row>
    <row r="34" spans="1:44" s="96" customFormat="1" ht="15" customHeight="1" x14ac:dyDescent="0.2">
      <c r="A34" s="64"/>
      <c r="B34" s="69" t="s">
        <v>16</v>
      </c>
      <c r="C34" s="68" t="str">
        <f>"- volumen pijeska: 103×0,12 = "&amp;ROUNDUP((103*0.12),1)&amp;" m³"</f>
        <v>- volumen pijeska: 103×0,12 = 12,4 m³</v>
      </c>
      <c r="D34" s="66"/>
      <c r="E34" s="67"/>
      <c r="F34" s="66"/>
      <c r="G34" s="65"/>
      <c r="H34" s="97"/>
    </row>
    <row r="35" spans="1:44" s="96" customFormat="1" ht="15" customHeight="1" x14ac:dyDescent="0.2">
      <c r="A35" s="64"/>
      <c r="B35" s="69" t="s">
        <v>15</v>
      </c>
      <c r="C35" s="68" t="str">
        <f>"- volumen pijeska: 107×0,13 = "&amp;ROUNDUP((107*0.13),1)&amp;" m³"</f>
        <v>- volumen pijeska: 107×0,13 = 14 m³</v>
      </c>
      <c r="D35" s="66"/>
      <c r="E35" s="67"/>
      <c r="F35" s="66"/>
      <c r="G35" s="65"/>
      <c r="H35" s="97"/>
    </row>
    <row r="36" spans="1:44" s="96" customFormat="1" ht="15" customHeight="1" x14ac:dyDescent="0.2">
      <c r="A36" s="64"/>
      <c r="B36" s="78"/>
      <c r="C36" s="77" t="str">
        <f>"UKUPNO: "&amp;ROUNDUP((C37),2)&amp;" m³"</f>
        <v>UKUPNO: 47 m³</v>
      </c>
      <c r="D36" s="66"/>
      <c r="E36" s="76"/>
      <c r="F36" s="66"/>
      <c r="G36" s="65"/>
      <c r="H36" s="97"/>
    </row>
    <row r="37" spans="1:44" s="136" customFormat="1" ht="15" customHeight="1" x14ac:dyDescent="0.2">
      <c r="A37" s="14"/>
      <c r="B37" s="138" t="s">
        <v>11</v>
      </c>
      <c r="C37" s="130">
        <f>ROUNDUP((9.2+7.5+3.6+12.4+14),0)</f>
        <v>47</v>
      </c>
      <c r="D37" s="138" t="s">
        <v>10</v>
      </c>
      <c r="E37" s="137"/>
      <c r="F37" s="85" t="s">
        <v>9</v>
      </c>
      <c r="G37" s="70">
        <f>+E37*C37</f>
        <v>0</v>
      </c>
      <c r="H37" s="95"/>
    </row>
    <row r="38" spans="1:44" s="15" customFormat="1" x14ac:dyDescent="0.2">
      <c r="A38" s="14"/>
      <c r="B38" s="62"/>
      <c r="C38" s="11"/>
      <c r="D38" s="10"/>
      <c r="E38" s="113"/>
      <c r="F38" s="10"/>
      <c r="G38" s="102"/>
      <c r="H38" s="108"/>
    </row>
    <row r="39" spans="1:44" s="139" customFormat="1" ht="89.25" x14ac:dyDescent="0.2">
      <c r="A39" s="146" t="s">
        <v>13</v>
      </c>
      <c r="B39" s="146"/>
      <c r="C39" s="145" t="s">
        <v>36</v>
      </c>
      <c r="D39" s="144"/>
      <c r="E39" s="143"/>
      <c r="F39" s="142"/>
      <c r="G39" s="141"/>
      <c r="H39" s="141"/>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row>
    <row r="40" spans="1:44" s="96" customFormat="1" ht="15" customHeight="1" x14ac:dyDescent="0.2">
      <c r="A40" s="64"/>
      <c r="B40" s="69" t="s">
        <v>19</v>
      </c>
      <c r="C40" s="68" t="str">
        <f>"- volumen zatrpavanja: 75×0,007 = "&amp;ROUNDUP((75*0.007),1)&amp;" m³"</f>
        <v>- volumen zatrpavanja: 75×0,007 = 0,6 m³</v>
      </c>
      <c r="D40" s="66"/>
      <c r="E40" s="67"/>
      <c r="F40" s="66"/>
      <c r="G40" s="65"/>
      <c r="H40" s="97"/>
    </row>
    <row r="41" spans="1:44" s="96" customFormat="1" ht="15" customHeight="1" x14ac:dyDescent="0.2">
      <c r="A41" s="64"/>
      <c r="B41" s="69" t="s">
        <v>18</v>
      </c>
      <c r="C41" s="68" t="str">
        <f>"- volumen zatrpavanja: 146×0,007 = "&amp;ROUNDUP((146*0.007),1)&amp;" m³"</f>
        <v>- volumen zatrpavanja: 146×0,007 = 1,1 m³</v>
      </c>
      <c r="D41" s="66"/>
      <c r="E41" s="67"/>
      <c r="F41" s="66"/>
      <c r="G41" s="65"/>
      <c r="H41" s="97"/>
    </row>
    <row r="42" spans="1:44" s="96" customFormat="1" ht="15" customHeight="1" x14ac:dyDescent="0.2">
      <c r="A42" s="64"/>
      <c r="B42" s="69" t="s">
        <v>17</v>
      </c>
      <c r="C42" s="68" t="str">
        <f>"- volumen zatrpavanja: 105×0,007 = "&amp;ROUNDUP((105*0.007),1)&amp;" m³"</f>
        <v>- volumen zatrpavanja: 105×0,007 = 0,8 m³</v>
      </c>
      <c r="D42" s="66"/>
      <c r="E42" s="67"/>
      <c r="F42" s="66"/>
      <c r="G42" s="65"/>
      <c r="H42" s="97"/>
    </row>
    <row r="43" spans="1:44" s="96" customFormat="1" ht="15" customHeight="1" x14ac:dyDescent="0.2">
      <c r="A43" s="64"/>
      <c r="B43" s="69" t="s">
        <v>16</v>
      </c>
      <c r="C43" s="68" t="str">
        <f>"- volumen zatrpavanja: 198×0,007 = "&amp;ROUNDUP((198*0.007),1)&amp;" m³"</f>
        <v>- volumen zatrpavanja: 198×0,007 = 1,4 m³</v>
      </c>
      <c r="D43" s="66"/>
      <c r="E43" s="67"/>
      <c r="F43" s="66"/>
      <c r="G43" s="65"/>
      <c r="H43" s="97"/>
    </row>
    <row r="44" spans="1:44" s="96" customFormat="1" ht="15" customHeight="1" x14ac:dyDescent="0.2">
      <c r="A44" s="64"/>
      <c r="B44" s="69" t="s">
        <v>15</v>
      </c>
      <c r="C44" s="68" t="str">
        <f>"- volumen zatrpavanja: 214×0,007 = "&amp;ROUNDUP((214*0.007),1)&amp;" m³"</f>
        <v>- volumen zatrpavanja: 214×0,007 = 1,5 m³</v>
      </c>
      <c r="D44" s="66"/>
      <c r="E44" s="67"/>
      <c r="F44" s="66"/>
      <c r="G44" s="65"/>
      <c r="H44" s="97"/>
    </row>
    <row r="45" spans="1:44" s="96" customFormat="1" ht="15" customHeight="1" x14ac:dyDescent="0.2">
      <c r="A45" s="64"/>
      <c r="B45" s="78"/>
      <c r="C45" s="77" t="str">
        <f>"UKUPNO: "&amp;ROUNDUP((C46),2)&amp;" m³"</f>
        <v>UKUPNO: 6 m³</v>
      </c>
      <c r="D45" s="66"/>
      <c r="E45" s="76"/>
      <c r="F45" s="66"/>
      <c r="G45" s="65"/>
      <c r="H45" s="97"/>
    </row>
    <row r="46" spans="1:44" s="136" customFormat="1" ht="15" customHeight="1" x14ac:dyDescent="0.2">
      <c r="A46" s="14"/>
      <c r="B46" s="138" t="s">
        <v>11</v>
      </c>
      <c r="C46" s="130">
        <f>ROUNDUP(0.6+1.1+0.8+1.4+1.5,0)</f>
        <v>6</v>
      </c>
      <c r="D46" s="138" t="s">
        <v>10</v>
      </c>
      <c r="E46" s="137"/>
      <c r="F46" s="85" t="s">
        <v>9</v>
      </c>
      <c r="G46" s="70">
        <f>+E46*C46</f>
        <v>0</v>
      </c>
      <c r="H46" s="95"/>
    </row>
    <row r="47" spans="1:44" s="111" customFormat="1" x14ac:dyDescent="0.2">
      <c r="A47" s="116"/>
      <c r="B47" s="115"/>
      <c r="C47" s="114"/>
      <c r="D47" s="112"/>
      <c r="E47" s="113"/>
      <c r="F47" s="112"/>
      <c r="G47" s="102"/>
      <c r="H47" s="108"/>
    </row>
    <row r="48" spans="1:44" s="15" customFormat="1" ht="178.5" customHeight="1" x14ac:dyDescent="0.2">
      <c r="A48" s="14" t="s">
        <v>35</v>
      </c>
      <c r="B48" s="13"/>
      <c r="C48" s="135" t="s">
        <v>34</v>
      </c>
      <c r="D48" s="10"/>
      <c r="E48" s="16"/>
      <c r="F48" s="10"/>
      <c r="G48" s="102"/>
      <c r="H48" s="108"/>
    </row>
    <row r="49" spans="1:9" s="96" customFormat="1" x14ac:dyDescent="0.2">
      <c r="A49" s="134"/>
      <c r="B49" s="98"/>
      <c r="C49" s="133" t="str">
        <f>"("&amp;C28&amp;" - "&amp;C46&amp;") × 1,35 = "&amp;ROUNDUP(((C28-C46)*1.35),0)&amp;" m³"</f>
        <v>(39 - 6) × 1,35 = 45 m³</v>
      </c>
      <c r="D49" s="66"/>
      <c r="E49" s="132"/>
      <c r="F49" s="66"/>
      <c r="G49" s="65"/>
      <c r="H49" s="97"/>
      <c r="I49" s="65"/>
    </row>
    <row r="50" spans="1:9" s="124" customFormat="1" x14ac:dyDescent="0.2">
      <c r="A50" s="116"/>
      <c r="B50" s="128" t="s">
        <v>33</v>
      </c>
      <c r="C50" s="127" t="s">
        <v>32</v>
      </c>
      <c r="D50" s="66"/>
      <c r="E50" s="67"/>
      <c r="F50" s="66"/>
      <c r="G50" s="126" t="s">
        <v>29</v>
      </c>
      <c r="H50" s="125"/>
    </row>
    <row r="51" spans="1:9" s="94" customFormat="1" x14ac:dyDescent="0.2">
      <c r="A51" s="116"/>
      <c r="B51" s="78" t="s">
        <v>11</v>
      </c>
      <c r="C51" s="131">
        <f>ROUNDUP((C28-C46)*1.35,0)</f>
        <v>45</v>
      </c>
      <c r="D51" s="78" t="s">
        <v>10</v>
      </c>
      <c r="E51" s="129"/>
      <c r="F51" s="71" t="s">
        <v>9</v>
      </c>
      <c r="G51" s="70">
        <f>+E51*C51</f>
        <v>0</v>
      </c>
      <c r="H51" s="95"/>
    </row>
    <row r="52" spans="1:9" s="94" customFormat="1" x14ac:dyDescent="0.2">
      <c r="A52" s="116"/>
      <c r="B52" s="78"/>
      <c r="C52" s="130"/>
      <c r="D52" s="78"/>
      <c r="E52" s="129"/>
      <c r="F52" s="71"/>
      <c r="G52" s="70"/>
      <c r="H52" s="95"/>
    </row>
    <row r="53" spans="1:9" s="124" customFormat="1" x14ac:dyDescent="0.2">
      <c r="A53" s="116"/>
      <c r="B53" s="128" t="s">
        <v>31</v>
      </c>
      <c r="C53" s="127" t="s">
        <v>30</v>
      </c>
      <c r="D53" s="66"/>
      <c r="E53" s="67"/>
      <c r="F53" s="66"/>
      <c r="G53" s="126" t="s">
        <v>29</v>
      </c>
      <c r="H53" s="125"/>
    </row>
    <row r="54" spans="1:9" s="117" customFormat="1" x14ac:dyDescent="0.2">
      <c r="A54" s="123"/>
      <c r="B54" s="75" t="s">
        <v>11</v>
      </c>
      <c r="C54" s="122">
        <f>C51</f>
        <v>45</v>
      </c>
      <c r="D54" s="75" t="s">
        <v>10</v>
      </c>
      <c r="E54" s="121"/>
      <c r="F54" s="120" t="s">
        <v>9</v>
      </c>
      <c r="G54" s="119">
        <f>+E54*C54</f>
        <v>0</v>
      </c>
      <c r="H54" s="118"/>
    </row>
    <row r="55" spans="1:9" s="111" customFormat="1" x14ac:dyDescent="0.2">
      <c r="A55" s="116"/>
      <c r="B55" s="115"/>
      <c r="C55" s="114"/>
      <c r="D55" s="112"/>
      <c r="E55" s="113"/>
      <c r="F55" s="112"/>
      <c r="G55" s="102"/>
      <c r="H55" s="108"/>
    </row>
    <row r="56" spans="1:9" s="107" customFormat="1" ht="51" x14ac:dyDescent="0.2">
      <c r="A56" s="63" t="s">
        <v>13</v>
      </c>
      <c r="B56" s="84"/>
      <c r="C56" s="83" t="s">
        <v>28</v>
      </c>
      <c r="D56" s="81"/>
      <c r="E56" s="82"/>
      <c r="F56" s="81"/>
      <c r="G56" s="80"/>
      <c r="H56" s="38"/>
    </row>
    <row r="57" spans="1:9" s="109" customFormat="1" ht="1.1499999999999999" customHeight="1" x14ac:dyDescent="0.25">
      <c r="A57" s="64"/>
      <c r="B57" s="69"/>
      <c r="C57" s="68"/>
      <c r="D57" s="66"/>
      <c r="E57" s="67"/>
      <c r="F57" s="66"/>
      <c r="G57" s="65"/>
      <c r="H57" s="93"/>
    </row>
    <row r="58" spans="1:9" s="107" customFormat="1" hidden="1" x14ac:dyDescent="0.2">
      <c r="A58" s="64"/>
      <c r="B58" s="69"/>
      <c r="C58" s="68"/>
      <c r="D58" s="66"/>
      <c r="E58" s="67"/>
      <c r="F58" s="66"/>
      <c r="G58" s="65"/>
      <c r="H58" s="38"/>
    </row>
    <row r="59" spans="1:9" s="107" customFormat="1" hidden="1" x14ac:dyDescent="0.2">
      <c r="A59" s="64"/>
      <c r="B59" s="69"/>
      <c r="C59" s="68"/>
      <c r="D59" s="66"/>
      <c r="E59" s="67"/>
      <c r="F59" s="66"/>
      <c r="G59" s="65"/>
      <c r="H59" s="38"/>
    </row>
    <row r="60" spans="1:9" s="109" customFormat="1" ht="15" hidden="1" x14ac:dyDescent="0.25">
      <c r="A60" s="64"/>
      <c r="B60" s="69"/>
      <c r="C60" s="68"/>
      <c r="D60" s="66"/>
      <c r="E60" s="67"/>
      <c r="F60" s="66"/>
      <c r="G60" s="65"/>
      <c r="H60" s="110"/>
    </row>
    <row r="61" spans="1:9" s="107" customFormat="1" hidden="1" x14ac:dyDescent="0.2">
      <c r="A61" s="64"/>
      <c r="B61" s="69"/>
      <c r="C61" s="68"/>
      <c r="D61" s="66"/>
      <c r="E61" s="67"/>
      <c r="F61" s="66"/>
      <c r="G61" s="65"/>
      <c r="H61" s="108"/>
    </row>
    <row r="62" spans="1:9" s="99" customFormat="1" x14ac:dyDescent="0.2">
      <c r="A62" s="64"/>
      <c r="B62" s="78"/>
      <c r="C62" s="77"/>
      <c r="D62" s="66"/>
      <c r="E62" s="76"/>
      <c r="F62" s="66"/>
      <c r="G62" s="65"/>
      <c r="H62" s="100"/>
    </row>
    <row r="63" spans="1:9" s="96" customFormat="1" ht="15" customHeight="1" x14ac:dyDescent="0.2">
      <c r="A63" s="63"/>
      <c r="B63" s="89" t="s">
        <v>14</v>
      </c>
      <c r="C63" s="74">
        <v>16</v>
      </c>
      <c r="D63" s="73" t="s">
        <v>10</v>
      </c>
      <c r="E63" s="72"/>
      <c r="F63" s="71" t="s">
        <v>9</v>
      </c>
      <c r="G63" s="70">
        <f>C63*E63</f>
        <v>0</v>
      </c>
      <c r="H63" s="97"/>
    </row>
    <row r="64" spans="1:9" s="96" customFormat="1" ht="15" customHeight="1" x14ac:dyDescent="0.2">
      <c r="A64" s="61"/>
      <c r="B64" s="60"/>
      <c r="C64" s="59"/>
      <c r="D64" s="105"/>
      <c r="E64" s="106"/>
      <c r="F64" s="105"/>
      <c r="G64" s="104"/>
      <c r="H64" s="97"/>
    </row>
    <row r="65" spans="1:8" s="96" customFormat="1" ht="15" customHeight="1" x14ac:dyDescent="0.25">
      <c r="A65" s="58" t="s">
        <v>27</v>
      </c>
      <c r="B65" s="55"/>
      <c r="C65" s="57" t="s">
        <v>26</v>
      </c>
      <c r="D65" s="55"/>
      <c r="E65" s="56"/>
      <c r="F65" s="55" t="s">
        <v>0</v>
      </c>
      <c r="G65" s="54">
        <f>SUM(G20:G55)</f>
        <v>0</v>
      </c>
      <c r="H65" s="97"/>
    </row>
    <row r="66" spans="1:8" s="96" customFormat="1" ht="15" customHeight="1" x14ac:dyDescent="0.2">
      <c r="A66" s="53"/>
      <c r="B66" s="52"/>
      <c r="C66" s="51"/>
      <c r="D66" s="49"/>
      <c r="E66" s="50"/>
      <c r="F66" s="49"/>
      <c r="G66" s="48"/>
      <c r="H66" s="97"/>
    </row>
    <row r="67" spans="1:8" s="96" customFormat="1" ht="15" customHeight="1" x14ac:dyDescent="0.2">
      <c r="A67" s="14"/>
      <c r="B67" s="13"/>
      <c r="C67" s="12"/>
      <c r="D67" s="10"/>
      <c r="E67" s="16"/>
      <c r="F67" s="10"/>
      <c r="G67" s="9"/>
      <c r="H67" s="97"/>
    </row>
    <row r="68" spans="1:8" s="96" customFormat="1" ht="15" customHeight="1" x14ac:dyDescent="0.25">
      <c r="A68" s="58" t="s">
        <v>8</v>
      </c>
      <c r="B68" s="55"/>
      <c r="C68" s="57" t="s">
        <v>25</v>
      </c>
      <c r="D68" s="55"/>
      <c r="E68" s="56"/>
      <c r="F68" s="55"/>
      <c r="G68" s="103"/>
      <c r="H68" s="97"/>
    </row>
    <row r="69" spans="1:8" s="94" customFormat="1" x14ac:dyDescent="0.2">
      <c r="A69" s="14"/>
      <c r="B69" s="13"/>
      <c r="C69" s="12"/>
      <c r="D69" s="10"/>
      <c r="E69" s="16"/>
      <c r="F69" s="10"/>
      <c r="G69" s="102"/>
      <c r="H69" s="95"/>
    </row>
    <row r="70" spans="1:8" s="94" customFormat="1" ht="127.5" x14ac:dyDescent="0.2">
      <c r="A70" s="63" t="s">
        <v>24</v>
      </c>
      <c r="B70" s="84"/>
      <c r="C70" s="101" t="s">
        <v>23</v>
      </c>
      <c r="D70" s="81"/>
      <c r="E70" s="82"/>
      <c r="F70" s="81"/>
      <c r="G70" s="80"/>
      <c r="H70" s="95"/>
    </row>
    <row r="71" spans="1:8" s="99" customFormat="1" x14ac:dyDescent="0.2">
      <c r="A71" s="64"/>
      <c r="B71" s="69" t="s">
        <v>19</v>
      </c>
      <c r="C71" s="68" t="str">
        <f>"- površina tlakovca: "&amp;ROUNDUP((175),1)&amp;" m²"</f>
        <v>- površina tlakovca: 175 m²</v>
      </c>
      <c r="D71" s="66"/>
      <c r="E71" s="67"/>
      <c r="F71" s="66"/>
      <c r="G71" s="65"/>
      <c r="H71" s="100"/>
    </row>
    <row r="72" spans="1:8" s="96" customFormat="1" ht="15" customHeight="1" x14ac:dyDescent="0.2">
      <c r="A72" s="64"/>
      <c r="B72" s="69" t="s">
        <v>18</v>
      </c>
      <c r="C72" s="68" t="str">
        <f>"- površina tlakovca: "&amp;ROUNDUP((136),1)&amp;" m²"</f>
        <v>- površina tlakovca: 136 m²</v>
      </c>
      <c r="D72" s="66"/>
      <c r="E72" s="67"/>
      <c r="F72" s="66"/>
      <c r="G72" s="65"/>
      <c r="H72" s="97"/>
    </row>
    <row r="73" spans="1:8" s="96" customFormat="1" ht="15" customHeight="1" x14ac:dyDescent="0.2">
      <c r="A73" s="64"/>
      <c r="B73" s="69" t="s">
        <v>17</v>
      </c>
      <c r="C73" s="68" t="str">
        <f>"- površina tlakovca: "&amp;ROUNDUP((59),1)&amp;" m²"</f>
        <v>- površina tlakovca: 59 m²</v>
      </c>
      <c r="D73" s="66"/>
      <c r="E73" s="67"/>
      <c r="F73" s="66"/>
      <c r="G73" s="65"/>
      <c r="H73" s="97"/>
    </row>
    <row r="74" spans="1:8" s="96" customFormat="1" ht="15" customHeight="1" x14ac:dyDescent="0.2">
      <c r="A74" s="64"/>
      <c r="B74" s="69" t="s">
        <v>16</v>
      </c>
      <c r="C74" s="68" t="str">
        <f>"- površina tlakovca: "&amp;ROUNDUP((239),1)&amp;" m²"</f>
        <v>- površina tlakovca: 239 m²</v>
      </c>
      <c r="D74" s="66"/>
      <c r="E74" s="67"/>
      <c r="F74" s="66"/>
      <c r="G74" s="65"/>
      <c r="H74" s="97"/>
    </row>
    <row r="75" spans="1:8" s="96" customFormat="1" ht="15" customHeight="1" x14ac:dyDescent="0.2">
      <c r="A75" s="64"/>
      <c r="B75" s="69" t="s">
        <v>15</v>
      </c>
      <c r="C75" s="68" t="str">
        <f>"- površina tlakovca: "&amp;ROUNDUP((257),1)&amp;" m²"</f>
        <v>- površina tlakovca: 257 m²</v>
      </c>
      <c r="D75" s="66"/>
      <c r="E75" s="67"/>
      <c r="F75" s="66"/>
      <c r="G75" s="65"/>
      <c r="H75" s="97"/>
    </row>
    <row r="76" spans="1:8" s="96" customFormat="1" ht="15" customHeight="1" x14ac:dyDescent="0.2">
      <c r="A76" s="64"/>
      <c r="B76" s="78"/>
      <c r="C76" s="77" t="str">
        <f>"UKUPNO: "&amp;ROUNDUP((C77),2)&amp;" m²"</f>
        <v>UKUPNO: 866 m²</v>
      </c>
      <c r="D76" s="66"/>
      <c r="E76" s="76"/>
      <c r="F76" s="66"/>
      <c r="G76" s="65"/>
      <c r="H76" s="97"/>
    </row>
    <row r="77" spans="1:8" s="96" customFormat="1" ht="15" customHeight="1" x14ac:dyDescent="0.2">
      <c r="A77" s="63"/>
      <c r="B77" s="98" t="s">
        <v>22</v>
      </c>
      <c r="C77" s="74">
        <f>SUM(175+136+59+239+257)</f>
        <v>866</v>
      </c>
      <c r="D77" s="73" t="s">
        <v>10</v>
      </c>
      <c r="E77" s="72"/>
      <c r="F77" s="71" t="s">
        <v>9</v>
      </c>
      <c r="G77" s="70">
        <f>C77*E77</f>
        <v>0</v>
      </c>
      <c r="H77" s="97"/>
    </row>
    <row r="78" spans="1:8" s="94" customFormat="1" x14ac:dyDescent="0.2">
      <c r="A78" s="63"/>
      <c r="B78" s="88"/>
      <c r="C78" s="87"/>
      <c r="D78" s="73"/>
      <c r="E78" s="86"/>
      <c r="F78" s="85"/>
      <c r="G78" s="70"/>
      <c r="H78" s="95"/>
    </row>
    <row r="79" spans="1:8" s="15" customFormat="1" ht="102" x14ac:dyDescent="0.2">
      <c r="A79" s="63" t="s">
        <v>21</v>
      </c>
      <c r="B79" s="84"/>
      <c r="C79" s="83" t="s">
        <v>20</v>
      </c>
      <c r="D79" s="81"/>
      <c r="E79" s="82"/>
      <c r="F79" s="81"/>
      <c r="G79" s="80"/>
      <c r="H79" s="38"/>
    </row>
    <row r="80" spans="1:8" s="15" customFormat="1" x14ac:dyDescent="0.2">
      <c r="A80" s="64"/>
      <c r="B80" s="69" t="s">
        <v>19</v>
      </c>
      <c r="C80" s="68" t="str">
        <f>"- ugradnja rubnjaka: L = "&amp;ROUNDUP((75),1)&amp;" m'"</f>
        <v>- ugradnja rubnjaka: L = 75 m'</v>
      </c>
      <c r="D80" s="66"/>
      <c r="E80" s="67"/>
      <c r="F80" s="66"/>
      <c r="G80" s="65"/>
      <c r="H80" s="38"/>
    </row>
    <row r="81" spans="1:10" s="92" customFormat="1" ht="15" x14ac:dyDescent="0.25">
      <c r="A81" s="64"/>
      <c r="B81" s="69" t="s">
        <v>18</v>
      </c>
      <c r="C81" s="68" t="str">
        <f>"- ugradnja rubnjaka: L = "&amp;ROUNDUP((146),1)&amp;" m'"</f>
        <v>- ugradnja rubnjaka: L = 146 m'</v>
      </c>
      <c r="D81" s="66"/>
      <c r="E81" s="67"/>
      <c r="F81" s="66"/>
      <c r="G81" s="65"/>
      <c r="H81" s="93"/>
    </row>
    <row r="82" spans="1:10" s="15" customFormat="1" ht="13.15" customHeight="1" x14ac:dyDescent="0.2">
      <c r="A82" s="64"/>
      <c r="B82" s="69" t="s">
        <v>17</v>
      </c>
      <c r="C82" s="68" t="str">
        <f>"- ugradnja rubnjaka: L = "&amp;ROUNDUP((105),1)&amp;" m'"</f>
        <v>- ugradnja rubnjaka: L = 105 m'</v>
      </c>
      <c r="D82" s="66"/>
      <c r="E82" s="67"/>
      <c r="F82" s="66"/>
      <c r="G82" s="65"/>
      <c r="H82" s="38"/>
    </row>
    <row r="83" spans="1:10" s="15" customFormat="1" ht="12" customHeight="1" x14ac:dyDescent="0.2">
      <c r="A83" s="64"/>
      <c r="B83" s="69" t="s">
        <v>16</v>
      </c>
      <c r="C83" s="68" t="str">
        <f>"- ugradnja rubnjaka: L = "&amp;ROUNDUP((198),1)&amp;" m'"</f>
        <v>- ugradnja rubnjaka: L = 198 m'</v>
      </c>
      <c r="D83" s="66"/>
      <c r="E83" s="67"/>
      <c r="F83" s="66"/>
      <c r="G83" s="65"/>
      <c r="H83" s="38"/>
    </row>
    <row r="84" spans="1:10" s="90" customFormat="1" ht="13.9" customHeight="1" x14ac:dyDescent="0.2">
      <c r="A84" s="64"/>
      <c r="B84" s="69" t="s">
        <v>15</v>
      </c>
      <c r="C84" s="68" t="str">
        <f>"- ugradnja rubnjaka: L = "&amp;ROUNDUP((214),1)&amp;" m'"</f>
        <v>- ugradnja rubnjaka: L = 214 m'</v>
      </c>
      <c r="D84" s="66"/>
      <c r="E84" s="67"/>
      <c r="F84" s="66"/>
      <c r="G84" s="65"/>
      <c r="H84" s="91"/>
      <c r="I84" s="79"/>
      <c r="J84" s="79"/>
    </row>
    <row r="85" spans="1:10" s="41" customFormat="1" ht="13.15" customHeight="1" x14ac:dyDescent="0.2">
      <c r="A85" s="64"/>
      <c r="B85" s="78"/>
      <c r="C85" s="77" t="str">
        <f>"UKUPNO: "&amp;ROUNDUP((C86),2)&amp;" m'"</f>
        <v>UKUPNO: 738 m'</v>
      </c>
      <c r="D85" s="66"/>
      <c r="E85" s="76"/>
      <c r="F85" s="66"/>
      <c r="G85" s="65"/>
      <c r="H85" s="47"/>
      <c r="I85" s="79"/>
      <c r="J85" s="79"/>
    </row>
    <row r="86" spans="1:10" s="41" customFormat="1" ht="13.5" customHeight="1" x14ac:dyDescent="0.2">
      <c r="A86" s="63"/>
      <c r="B86" s="89" t="s">
        <v>14</v>
      </c>
      <c r="C86" s="74">
        <f>SUM(75+146+105+198+214)</f>
        <v>738</v>
      </c>
      <c r="D86" s="73" t="s">
        <v>10</v>
      </c>
      <c r="E86" s="72"/>
      <c r="F86" s="71" t="s">
        <v>9</v>
      </c>
      <c r="G86" s="70">
        <f>C86*E86</f>
        <v>0</v>
      </c>
      <c r="H86" s="47"/>
      <c r="I86" s="79"/>
      <c r="J86" s="79"/>
    </row>
    <row r="87" spans="1:10" s="41" customFormat="1" ht="13.5" customHeight="1" x14ac:dyDescent="0.2">
      <c r="A87" s="63"/>
      <c r="B87" s="88"/>
      <c r="C87" s="87"/>
      <c r="D87" s="73"/>
      <c r="E87" s="86"/>
      <c r="F87" s="85"/>
      <c r="G87" s="70"/>
      <c r="H87" s="47"/>
      <c r="I87" s="79"/>
      <c r="J87" s="79"/>
    </row>
    <row r="88" spans="1:10" s="41" customFormat="1" ht="45" customHeight="1" x14ac:dyDescent="0.2">
      <c r="A88" s="63" t="s">
        <v>13</v>
      </c>
      <c r="B88" s="84"/>
      <c r="C88" s="83" t="s">
        <v>12</v>
      </c>
      <c r="D88" s="81"/>
      <c r="E88" s="82"/>
      <c r="F88" s="81"/>
      <c r="G88" s="80"/>
      <c r="H88" s="47"/>
      <c r="I88" s="79"/>
      <c r="J88" s="79"/>
    </row>
    <row r="89" spans="1:10" s="41" customFormat="1" ht="13.5" x14ac:dyDescent="0.2">
      <c r="A89" s="64"/>
      <c r="B89" s="69"/>
      <c r="C89" s="68"/>
      <c r="D89" s="66"/>
      <c r="E89" s="67"/>
      <c r="F89" s="66"/>
      <c r="G89" s="65"/>
      <c r="H89" s="47"/>
    </row>
    <row r="90" spans="1:10" s="41" customFormat="1" ht="15" customHeight="1" x14ac:dyDescent="0.2">
      <c r="A90" s="64"/>
      <c r="B90" s="78"/>
      <c r="C90" s="77"/>
      <c r="D90" s="66"/>
      <c r="E90" s="76"/>
      <c r="F90" s="66"/>
      <c r="G90" s="65"/>
      <c r="H90" s="47"/>
    </row>
    <row r="91" spans="1:10" s="41" customFormat="1" ht="15.6" customHeight="1" x14ac:dyDescent="0.2">
      <c r="A91" s="64"/>
      <c r="B91" s="75" t="s">
        <v>11</v>
      </c>
      <c r="C91" s="74">
        <v>5</v>
      </c>
      <c r="D91" s="73" t="s">
        <v>10</v>
      </c>
      <c r="E91" s="72"/>
      <c r="F91" s="71" t="s">
        <v>9</v>
      </c>
      <c r="G91" s="70">
        <f>C91*E91</f>
        <v>0</v>
      </c>
      <c r="H91" s="47"/>
    </row>
    <row r="92" spans="1:10" s="41" customFormat="1" ht="15" customHeight="1" x14ac:dyDescent="0.2">
      <c r="A92" s="64"/>
      <c r="B92" s="69"/>
      <c r="C92" s="68"/>
      <c r="D92" s="66"/>
      <c r="E92" s="67"/>
      <c r="F92" s="66"/>
      <c r="G92" s="65"/>
      <c r="H92" s="47"/>
    </row>
    <row r="93" spans="1:10" s="41" customFormat="1" ht="13.5" x14ac:dyDescent="0.2">
      <c r="A93" s="14"/>
      <c r="B93" s="62"/>
      <c r="C93" s="10"/>
      <c r="D93" s="49"/>
      <c r="E93" s="50"/>
      <c r="F93" s="49"/>
      <c r="G93" s="48"/>
      <c r="H93" s="47"/>
    </row>
    <row r="94" spans="1:10" s="41" customFormat="1" ht="13.5" x14ac:dyDescent="0.2">
      <c r="A94" s="61"/>
      <c r="B94" s="60"/>
      <c r="C94" s="59"/>
      <c r="D94" s="10"/>
      <c r="E94" s="16"/>
      <c r="F94" s="10"/>
      <c r="G94" s="9"/>
      <c r="H94" s="47"/>
    </row>
    <row r="95" spans="1:10" s="41" customFormat="1" ht="15" x14ac:dyDescent="0.25">
      <c r="A95" s="58" t="s">
        <v>8</v>
      </c>
      <c r="B95" s="55"/>
      <c r="C95" s="57" t="s">
        <v>7</v>
      </c>
      <c r="D95" s="55"/>
      <c r="E95" s="56"/>
      <c r="F95" s="55" t="s">
        <v>0</v>
      </c>
      <c r="G95" s="54">
        <f>SUM(G70:G93)</f>
        <v>0</v>
      </c>
      <c r="H95" s="47"/>
    </row>
    <row r="96" spans="1:10" s="41" customFormat="1" ht="13.5" x14ac:dyDescent="0.2">
      <c r="A96" s="53"/>
      <c r="B96" s="52"/>
      <c r="C96" s="51"/>
      <c r="D96" s="49"/>
      <c r="E96" s="50"/>
      <c r="F96" s="49"/>
      <c r="G96" s="48"/>
      <c r="H96" s="47"/>
    </row>
    <row r="97" spans="1:250" s="41" customFormat="1" ht="13.5" x14ac:dyDescent="0.2">
      <c r="A97" s="14"/>
      <c r="B97" s="13"/>
      <c r="C97" s="12"/>
      <c r="D97" s="10"/>
      <c r="E97" s="16"/>
      <c r="F97" s="10"/>
      <c r="G97" s="9"/>
      <c r="H97" s="42"/>
    </row>
    <row r="98" spans="1:250" s="41" customFormat="1" ht="13.5" x14ac:dyDescent="0.2">
      <c r="A98" s="14"/>
      <c r="B98" s="13"/>
      <c r="C98" s="46"/>
      <c r="D98" s="13"/>
      <c r="E98" s="45"/>
      <c r="F98" s="13"/>
      <c r="G98" s="44"/>
      <c r="H98" s="42"/>
    </row>
    <row r="99" spans="1:250" s="41" customFormat="1" ht="13.5" x14ac:dyDescent="0.2">
      <c r="A99" s="43" t="s">
        <v>6</v>
      </c>
      <c r="B99" s="43"/>
      <c r="C99" s="43"/>
      <c r="D99" s="43"/>
      <c r="E99" s="43"/>
      <c r="F99" s="43"/>
      <c r="G99" s="43"/>
      <c r="H99" s="42"/>
    </row>
    <row r="100" spans="1:250" s="15" customFormat="1" ht="13.5" x14ac:dyDescent="0.2">
      <c r="A100" s="36"/>
      <c r="B100" s="33"/>
      <c r="C100" s="40"/>
      <c r="D100" s="33"/>
      <c r="E100" s="34"/>
      <c r="F100" s="33"/>
      <c r="G100" s="32"/>
      <c r="H100" s="38"/>
    </row>
    <row r="101" spans="1:250" s="15" customFormat="1" ht="13.5" x14ac:dyDescent="0.2">
      <c r="A101" s="36"/>
      <c r="B101" s="33"/>
      <c r="C101" s="39"/>
      <c r="D101" s="33"/>
      <c r="E101" s="34"/>
      <c r="F101" s="33"/>
      <c r="G101" s="32"/>
      <c r="H101" s="38"/>
    </row>
    <row r="102" spans="1:250" s="15" customFormat="1" ht="13.5" x14ac:dyDescent="0.2">
      <c r="A102" s="36"/>
      <c r="B102" s="33"/>
      <c r="C102" s="35" t="s">
        <v>5</v>
      </c>
      <c r="D102" s="33"/>
      <c r="E102" s="34"/>
      <c r="F102" s="33"/>
      <c r="G102" s="32"/>
      <c r="H102" s="38"/>
    </row>
    <row r="103" spans="1:250" ht="13.5" x14ac:dyDescent="0.2">
      <c r="A103" s="36"/>
      <c r="B103" s="33"/>
      <c r="C103" s="35"/>
      <c r="D103" s="33"/>
      <c r="E103" s="34"/>
      <c r="F103" s="33"/>
      <c r="G103" s="32"/>
    </row>
    <row r="104" spans="1:250" ht="13.5" x14ac:dyDescent="0.2">
      <c r="A104" s="36"/>
      <c r="B104" s="33"/>
      <c r="C104" s="35"/>
      <c r="D104" s="33"/>
      <c r="E104" s="34"/>
      <c r="F104" s="33"/>
      <c r="G104" s="32"/>
    </row>
    <row r="105" spans="1:250" ht="13.5" x14ac:dyDescent="0.2">
      <c r="A105" s="36"/>
      <c r="B105" s="33"/>
      <c r="C105" s="35" t="s">
        <v>4</v>
      </c>
      <c r="D105" s="33"/>
      <c r="E105" s="34"/>
      <c r="F105" s="33" t="s">
        <v>0</v>
      </c>
      <c r="G105" s="32">
        <f>G15</f>
        <v>0</v>
      </c>
    </row>
    <row r="106" spans="1:250" ht="13.5" x14ac:dyDescent="0.2">
      <c r="A106" s="36"/>
      <c r="B106" s="33"/>
      <c r="C106" s="35"/>
      <c r="D106" s="33"/>
      <c r="E106" s="34"/>
      <c r="F106" s="33"/>
      <c r="G106" s="32"/>
    </row>
    <row r="107" spans="1:250" ht="13.5" x14ac:dyDescent="0.2">
      <c r="A107" s="36"/>
      <c r="B107" s="33"/>
      <c r="C107" s="35"/>
      <c r="D107" s="33"/>
      <c r="E107" s="34"/>
      <c r="F107" s="33"/>
      <c r="G107" s="32"/>
    </row>
    <row r="108" spans="1:250" ht="13.5" x14ac:dyDescent="0.2">
      <c r="A108" s="36"/>
      <c r="B108" s="33"/>
      <c r="C108" s="35" t="s">
        <v>3</v>
      </c>
      <c r="D108" s="33"/>
      <c r="E108" s="34"/>
      <c r="F108" s="33" t="s">
        <v>0</v>
      </c>
      <c r="G108" s="32">
        <f>G65</f>
        <v>0</v>
      </c>
    </row>
    <row r="109" spans="1:250" ht="13.5" x14ac:dyDescent="0.2">
      <c r="A109" s="36"/>
      <c r="B109" s="33"/>
      <c r="C109" s="37"/>
      <c r="D109" s="33"/>
      <c r="E109" s="34"/>
      <c r="F109" s="33"/>
      <c r="G109" s="32"/>
    </row>
    <row r="110" spans="1:250" ht="13.5" x14ac:dyDescent="0.2">
      <c r="A110" s="36"/>
      <c r="B110" s="33"/>
      <c r="C110" s="37"/>
      <c r="D110" s="33"/>
      <c r="E110" s="34"/>
      <c r="F110" s="33"/>
      <c r="G110" s="32"/>
    </row>
    <row r="111" spans="1:250" ht="13.5" x14ac:dyDescent="0.2">
      <c r="A111" s="36"/>
      <c r="B111" s="33"/>
      <c r="C111" s="35" t="s">
        <v>2</v>
      </c>
      <c r="D111" s="33"/>
      <c r="E111" s="34"/>
      <c r="F111" s="33" t="s">
        <v>0</v>
      </c>
      <c r="G111" s="32">
        <f>G95</f>
        <v>0</v>
      </c>
    </row>
    <row r="112" spans="1:250" s="4" customFormat="1" ht="13.5" x14ac:dyDescent="0.2">
      <c r="A112" s="36"/>
      <c r="B112" s="33"/>
      <c r="C112" s="35"/>
      <c r="D112" s="33"/>
      <c r="E112" s="34"/>
      <c r="F112" s="33"/>
      <c r="G112" s="32"/>
      <c r="H112" s="2"/>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row>
    <row r="113" spans="1:250" s="4" customFormat="1" ht="13.5" x14ac:dyDescent="0.2">
      <c r="A113" s="36"/>
      <c r="B113" s="33"/>
      <c r="C113" s="35"/>
      <c r="D113" s="33"/>
      <c r="E113" s="34"/>
      <c r="F113" s="33"/>
      <c r="G113" s="32"/>
      <c r="H113" s="2"/>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row>
    <row r="114" spans="1:250" s="4" customFormat="1" ht="13.5" x14ac:dyDescent="0.2">
      <c r="A114" s="31"/>
      <c r="B114" s="28"/>
      <c r="C114" s="30"/>
      <c r="D114" s="28"/>
      <c r="E114" s="29"/>
      <c r="F114" s="28"/>
      <c r="G114" s="27"/>
      <c r="H114" s="2"/>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row>
    <row r="115" spans="1:250" s="4" customFormat="1" ht="13.5" x14ac:dyDescent="0.2">
      <c r="A115" s="26"/>
      <c r="B115" s="23"/>
      <c r="C115" s="25" t="s">
        <v>1</v>
      </c>
      <c r="D115" s="23"/>
      <c r="E115" s="24"/>
      <c r="F115" s="23" t="s">
        <v>0</v>
      </c>
      <c r="G115" s="22">
        <f>SUM(G105:G113)</f>
        <v>0</v>
      </c>
      <c r="H115" s="2"/>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row>
    <row r="116" spans="1:250" s="4" customFormat="1" ht="13.5" x14ac:dyDescent="0.2">
      <c r="A116" s="21"/>
      <c r="B116" s="18"/>
      <c r="C116" s="20"/>
      <c r="D116" s="18"/>
      <c r="E116" s="19"/>
      <c r="F116" s="18"/>
      <c r="G116" s="17"/>
      <c r="H116" s="2"/>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row>
    <row r="117" spans="1:250" s="4" customFormat="1" x14ac:dyDescent="0.2">
      <c r="A117" s="14"/>
      <c r="B117" s="13"/>
      <c r="C117" s="12"/>
      <c r="D117" s="10"/>
      <c r="E117" s="16"/>
      <c r="F117" s="10"/>
      <c r="G117" s="9"/>
      <c r="H117" s="2"/>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row>
    <row r="118" spans="1:250" s="4" customFormat="1" x14ac:dyDescent="0.2">
      <c r="A118" s="14"/>
      <c r="B118" s="13"/>
      <c r="C118" s="15"/>
      <c r="D118" s="10"/>
      <c r="E118" s="11"/>
      <c r="F118" s="10"/>
      <c r="G118" s="9"/>
      <c r="H118" s="2"/>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row>
    <row r="119" spans="1:250" s="4" customFormat="1" x14ac:dyDescent="0.2">
      <c r="A119" s="14"/>
      <c r="B119" s="13"/>
      <c r="C119" s="12"/>
      <c r="D119" s="10"/>
      <c r="E119" s="11"/>
      <c r="F119" s="10"/>
      <c r="G119" s="9"/>
      <c r="H119" s="2"/>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row>
    <row r="120" spans="1:250" s="4" customFormat="1" x14ac:dyDescent="0.2">
      <c r="A120" s="8"/>
      <c r="B120" s="7"/>
      <c r="C120" s="6"/>
      <c r="E120" s="5"/>
      <c r="G120" s="3"/>
      <c r="H120" s="2"/>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row>
    <row r="121" spans="1:250" s="4" customFormat="1" x14ac:dyDescent="0.2">
      <c r="A121" s="8"/>
      <c r="B121" s="7"/>
      <c r="C121" s="6"/>
      <c r="E121" s="5"/>
      <c r="G121" s="3"/>
      <c r="H121" s="2"/>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row>
    <row r="122" spans="1:250" s="4" customFormat="1" x14ac:dyDescent="0.2">
      <c r="A122" s="8"/>
      <c r="B122" s="7"/>
      <c r="C122" s="6"/>
      <c r="E122" s="5"/>
      <c r="G122" s="3"/>
      <c r="H122" s="2"/>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row>
    <row r="123" spans="1:250" s="4" customFormat="1" x14ac:dyDescent="0.2">
      <c r="A123" s="8"/>
      <c r="B123" s="7"/>
      <c r="C123" s="6"/>
      <c r="E123" s="5"/>
      <c r="G123" s="3"/>
      <c r="H123" s="2"/>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row>
    <row r="124" spans="1:250" s="4" customFormat="1" x14ac:dyDescent="0.2">
      <c r="A124" s="8"/>
      <c r="B124" s="7"/>
      <c r="C124" s="6"/>
      <c r="E124" s="5"/>
      <c r="G124" s="3"/>
      <c r="H124" s="2"/>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row>
    <row r="125" spans="1:250" s="4" customFormat="1" x14ac:dyDescent="0.2">
      <c r="A125" s="8"/>
      <c r="B125" s="7"/>
      <c r="C125" s="6"/>
      <c r="E125" s="5"/>
      <c r="G125" s="3"/>
      <c r="H125" s="2"/>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row>
    <row r="126" spans="1:250" s="4" customFormat="1" x14ac:dyDescent="0.2">
      <c r="A126" s="8"/>
      <c r="B126" s="7"/>
      <c r="C126" s="6"/>
      <c r="E126" s="5"/>
      <c r="G126" s="3"/>
      <c r="H126" s="2"/>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row>
    <row r="127" spans="1:250" s="4" customFormat="1" x14ac:dyDescent="0.2">
      <c r="A127" s="8"/>
      <c r="B127" s="7"/>
      <c r="C127" s="6"/>
      <c r="E127" s="5"/>
      <c r="G127" s="3"/>
      <c r="H127" s="2"/>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row>
    <row r="128" spans="1:250" s="4" customFormat="1" x14ac:dyDescent="0.2">
      <c r="A128" s="8"/>
      <c r="B128" s="7"/>
      <c r="C128" s="6"/>
      <c r="E128" s="5"/>
      <c r="G128" s="3"/>
      <c r="H128" s="2"/>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row>
    <row r="129" spans="1:250" s="4" customFormat="1" x14ac:dyDescent="0.2">
      <c r="A129" s="8"/>
      <c r="B129" s="7"/>
      <c r="C129" s="6"/>
      <c r="E129" s="5"/>
      <c r="G129" s="3"/>
      <c r="H129" s="2"/>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row>
    <row r="130" spans="1:250" s="4" customFormat="1" x14ac:dyDescent="0.2">
      <c r="A130" s="8"/>
      <c r="B130" s="7"/>
      <c r="C130" s="6"/>
      <c r="E130" s="5"/>
      <c r="G130" s="3"/>
      <c r="H130" s="2"/>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row>
    <row r="131" spans="1:250" s="4" customFormat="1" x14ac:dyDescent="0.2">
      <c r="A131" s="8"/>
      <c r="B131" s="7"/>
      <c r="C131" s="6"/>
      <c r="E131" s="5"/>
      <c r="G131" s="3"/>
      <c r="H131" s="2"/>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row>
    <row r="132" spans="1:250" s="4" customFormat="1" x14ac:dyDescent="0.2">
      <c r="A132" s="8"/>
      <c r="B132" s="7"/>
      <c r="C132" s="6"/>
      <c r="E132" s="5"/>
      <c r="G132" s="3"/>
      <c r="H132" s="2"/>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row>
    <row r="133" spans="1:250" s="4" customFormat="1" x14ac:dyDescent="0.2">
      <c r="A133" s="8"/>
      <c r="B133" s="7"/>
      <c r="C133" s="6"/>
      <c r="E133" s="5"/>
      <c r="G133" s="3"/>
      <c r="H133" s="2"/>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row>
    <row r="134" spans="1:250" s="4" customFormat="1" x14ac:dyDescent="0.2">
      <c r="A134" s="8"/>
      <c r="B134" s="7"/>
      <c r="C134" s="6"/>
      <c r="E134" s="5"/>
      <c r="G134" s="3"/>
      <c r="H134" s="2"/>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row>
    <row r="135" spans="1:250" s="4" customFormat="1" x14ac:dyDescent="0.2">
      <c r="A135" s="8"/>
      <c r="B135" s="7"/>
      <c r="C135" s="6"/>
      <c r="E135" s="5"/>
      <c r="G135" s="3"/>
      <c r="H135" s="2"/>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row>
    <row r="136" spans="1:250" s="4" customFormat="1" x14ac:dyDescent="0.2">
      <c r="A136" s="8"/>
      <c r="B136" s="7"/>
      <c r="C136" s="6"/>
      <c r="E136" s="5"/>
      <c r="G136" s="3"/>
      <c r="H136" s="2"/>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row>
    <row r="137" spans="1:250" s="4" customFormat="1" x14ac:dyDescent="0.2">
      <c r="A137" s="8"/>
      <c r="B137" s="7"/>
      <c r="C137" s="6"/>
      <c r="E137" s="5"/>
      <c r="G137" s="3"/>
      <c r="H137" s="2"/>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row>
    <row r="138" spans="1:250" s="4" customFormat="1" x14ac:dyDescent="0.2">
      <c r="A138" s="8"/>
      <c r="B138" s="7"/>
      <c r="C138" s="6"/>
      <c r="E138" s="5"/>
      <c r="G138" s="3"/>
      <c r="H138" s="2"/>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row>
    <row r="139" spans="1:250" s="4" customFormat="1" x14ac:dyDescent="0.2">
      <c r="A139" s="8"/>
      <c r="B139" s="7"/>
      <c r="C139" s="6"/>
      <c r="E139" s="5"/>
      <c r="G139" s="3"/>
      <c r="H139" s="2"/>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row>
    <row r="140" spans="1:250" s="4" customFormat="1" x14ac:dyDescent="0.2">
      <c r="A140" s="8"/>
      <c r="B140" s="7"/>
      <c r="C140" s="6"/>
      <c r="E140" s="5"/>
      <c r="G140" s="3"/>
      <c r="H140" s="2"/>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row>
    <row r="141" spans="1:250" s="4" customFormat="1" x14ac:dyDescent="0.2">
      <c r="A141" s="8"/>
      <c r="B141" s="7"/>
      <c r="C141" s="6"/>
      <c r="E141" s="5"/>
      <c r="G141" s="3"/>
      <c r="H141" s="2"/>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row>
    <row r="142" spans="1:250" s="4" customFormat="1" x14ac:dyDescent="0.2">
      <c r="A142" s="8"/>
      <c r="B142" s="7"/>
      <c r="C142" s="6"/>
      <c r="E142" s="5"/>
      <c r="G142" s="3"/>
      <c r="H142" s="2"/>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row>
    <row r="143" spans="1:250" s="4" customFormat="1" x14ac:dyDescent="0.2">
      <c r="A143" s="8"/>
      <c r="B143" s="7"/>
      <c r="C143" s="6"/>
      <c r="E143" s="5"/>
      <c r="G143" s="3"/>
      <c r="H143" s="2"/>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row>
    <row r="144" spans="1:250" s="4" customFormat="1" x14ac:dyDescent="0.2">
      <c r="A144" s="8"/>
      <c r="B144" s="7"/>
      <c r="C144" s="6"/>
      <c r="E144" s="5"/>
      <c r="G144" s="3"/>
      <c r="H144" s="2"/>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row>
    <row r="145" spans="1:250" s="4" customFormat="1" x14ac:dyDescent="0.2">
      <c r="A145" s="8"/>
      <c r="B145" s="7"/>
      <c r="C145" s="6"/>
      <c r="E145" s="5"/>
      <c r="G145" s="3"/>
      <c r="H145" s="2"/>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row>
    <row r="146" spans="1:250" s="4" customFormat="1" x14ac:dyDescent="0.2">
      <c r="A146" s="8"/>
      <c r="B146" s="7"/>
      <c r="C146" s="6"/>
      <c r="E146" s="5"/>
      <c r="G146" s="3"/>
      <c r="H146" s="2"/>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row>
    <row r="147" spans="1:250" s="4" customFormat="1" x14ac:dyDescent="0.2">
      <c r="A147" s="8"/>
      <c r="B147" s="7"/>
      <c r="C147" s="6"/>
      <c r="E147" s="5"/>
      <c r="G147" s="3"/>
      <c r="H147" s="2"/>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row>
    <row r="148" spans="1:250" s="4" customFormat="1" x14ac:dyDescent="0.2">
      <c r="A148" s="8"/>
      <c r="B148" s="7"/>
      <c r="C148" s="6"/>
      <c r="E148" s="5"/>
      <c r="G148" s="3"/>
      <c r="H148" s="2"/>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row>
    <row r="149" spans="1:250" s="4" customFormat="1" x14ac:dyDescent="0.2">
      <c r="A149" s="8"/>
      <c r="B149" s="7"/>
      <c r="C149" s="6"/>
      <c r="E149" s="5"/>
      <c r="G149" s="3"/>
      <c r="H149" s="2"/>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row>
    <row r="150" spans="1:250" s="4" customFormat="1" x14ac:dyDescent="0.2">
      <c r="A150" s="8"/>
      <c r="B150" s="7"/>
      <c r="C150" s="6"/>
      <c r="E150" s="5"/>
      <c r="G150" s="3"/>
      <c r="H150" s="2"/>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row>
    <row r="151" spans="1:250" s="4" customFormat="1" x14ac:dyDescent="0.2">
      <c r="A151" s="8"/>
      <c r="B151" s="7"/>
      <c r="C151" s="6"/>
      <c r="E151" s="5"/>
      <c r="G151" s="3"/>
      <c r="H151" s="2"/>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row>
  </sheetData>
  <mergeCells count="2">
    <mergeCell ref="A2:G3"/>
    <mergeCell ref="A99:G99"/>
  </mergeCells>
  <pageMargins left="0.70866141732283472" right="0.70866141732283472" top="0.74803149606299213" bottom="0.74803149606299213" header="0.31496062992125984" footer="0.31496062992125984"/>
  <pageSetup paperSize="9" scale="90" orientation="portrait" useFirstPageNumber="1" r:id="rId1"/>
  <headerFooter>
    <oddHeader>&amp;LFLUM-ING d.o.o. Rijeka&amp;RFL 190023/GP+IZVP</oddHeader>
    <oddFooter xml:space="preserve">&amp;L&amp;"Arial,Bold"&amp;9SANACIJA OBALNIH ŠETNICA VAZMORAC LOPAR - 2.DIO&amp;"Arial,Regular"
Rijeka, veljača 2023.&amp;R&amp;9&amp;P         </oddFooter>
  </headerFooter>
  <rowBreaks count="3" manualBreakCount="3">
    <brk id="17" max="6" man="1"/>
    <brk id="67" max="6" man="1"/>
    <brk id="9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šetnica</vt:lpstr>
      <vt:lpstr>šetnica!Ispis_naslova</vt:lpstr>
      <vt:lpstr>šetnica!Podrucje_ispisa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Marijana</dc:creator>
  <cp:lastModifiedBy>Marijana</cp:lastModifiedBy>
  <dcterms:created xsi:type="dcterms:W3CDTF">2023-03-24T07:12:15Z</dcterms:created>
  <dcterms:modified xsi:type="dcterms:W3CDTF">2023-03-24T07:23:26Z</dcterms:modified>
</cp:coreProperties>
</file>